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1" sheetId="1" r:id="rId1"/>
    <sheet name="дод.2" sheetId="2" r:id="rId2"/>
    <sheet name="дод.3" sheetId="3" r:id="rId3"/>
    <sheet name="дод.4" sheetId="4" r:id="rId4"/>
    <sheet name="дод.5" sheetId="5" r:id="rId5"/>
  </sheets>
  <definedNames>
    <definedName name="_xlfn.AGGREGATE" hidden="1">#NAME?</definedName>
    <definedName name="_xlnm.Print_Titles" localSheetId="0">'дод.1'!$A:$E,'дод.1'!$6:$6</definedName>
    <definedName name="_xlnm.Print_Titles" localSheetId="1">'дод.2'!$6:$6</definedName>
    <definedName name="_xlnm.Print_Titles" localSheetId="4">'дод.5'!$E:$F,'дод.5'!$14:$16</definedName>
    <definedName name="_xlnm.Print_Area" localSheetId="0">'дод.1'!$A$1:$F$78</definedName>
    <definedName name="_xlnm.Print_Area" localSheetId="1">'дод.2'!$A$2:$F$27</definedName>
    <definedName name="_xlnm.Print_Area" localSheetId="3">'дод.4'!$B$2:$O$25</definedName>
    <definedName name="_xlnm.Print_Area" localSheetId="4">'дод.5'!$B$2:$L$26</definedName>
  </definedNames>
  <calcPr fullCalcOnLoad="1"/>
</workbook>
</file>

<file path=xl/sharedStrings.xml><?xml version="1.0" encoding="utf-8"?>
<sst xmlns="http://schemas.openxmlformats.org/spreadsheetml/2006/main" count="325" uniqueCount="223">
  <si>
    <t>Код</t>
  </si>
  <si>
    <t>Найменування 
згідно з класифікацією фінансування бюджету</t>
  </si>
  <si>
    <t>Зовнішні запозичення</t>
  </si>
  <si>
    <t>Погашення</t>
  </si>
  <si>
    <t>Внутрішні зобов'язання</t>
  </si>
  <si>
    <t>Зовнішні зобов'язання</t>
  </si>
  <si>
    <t>Фінансування за активними операціями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</si>
  <si>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</si>
  <si>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</si>
  <si>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</si>
  <si>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Зміни обсягів бюджетних коштів</t>
  </si>
  <si>
    <t>На початок періоду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</si>
  <si>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</si>
  <si>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</si>
  <si>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</si>
  <si>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</si>
  <si>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</si>
  <si>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</si>
  <si>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</si>
  <si>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</si>
  <si>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</si>
  <si>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</si>
  <si>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</si>
  <si>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Рентна плата, збори на паливно-енергетичні ресурси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</si>
  <si>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</si>
  <si>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</si>
  <si>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</si>
  <si>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</si>
  <si>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Від урядів зарубіжних країн та міжнародних організацій</t>
  </si>
  <si>
    <t>Загальний фонд</t>
  </si>
  <si>
    <t>Спеціальний фонд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</si>
  <si>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</si>
  <si>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</si>
  <si>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</si>
  <si>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</si>
  <si>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</si>
  <si>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</si>
  <si>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</si>
  <si>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</si>
  <si>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>в т.ч. бюджет розвитку</t>
  </si>
  <si>
    <t>….</t>
  </si>
  <si>
    <t>…</t>
  </si>
  <si>
    <t>Податки на власність</t>
  </si>
  <si>
    <t xml:space="preserve">Збори та плата за спеціальне використання природних ресурсів 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</si>
  <si>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</si>
  <si>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</si>
  <si>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Надходження  від штрафів та фінансових санкцій</t>
  </si>
  <si>
    <t>Власні надходження бюджетних установ</t>
  </si>
  <si>
    <t>Надходження від продажу землі і нематеріальних активів</t>
  </si>
  <si>
    <t>Від органів державного управління</t>
  </si>
  <si>
    <t>Кошти, що надходять з інших бюджетів</t>
  </si>
  <si>
    <t>....</t>
  </si>
  <si>
    <t>.....</t>
  </si>
  <si>
    <t xml:space="preserve">Дотації </t>
  </si>
  <si>
    <t>Субвенції</t>
  </si>
  <si>
    <t>Всього доходів</t>
  </si>
  <si>
    <t>(тис. грн.)/грн.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</si>
  <si>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 </t>
  </si>
  <si>
    <t>бюджет розвитку</t>
  </si>
  <si>
    <t xml:space="preserve">Всього </t>
  </si>
  <si>
    <t>101ххх0</t>
  </si>
  <si>
    <t>101ххх1</t>
  </si>
  <si>
    <t>101ххх2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</si>
  <si>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</si>
  <si>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</si>
  <si>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</si>
  <si>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</si>
  <si>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</si>
  <si>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</si>
  <si>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Реалізація заходів щодо інвестиційного розвитку території</t>
  </si>
  <si>
    <t>0116310</t>
  </si>
  <si>
    <t>0490</t>
  </si>
  <si>
    <t>Місцеві податки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</si>
  <si>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 об’єктами розподіляються кошти бюджету розвитку щодо здійснення заходів на будівництво, реконструкцію і реставрацію об’єктів виробничої, комунікаційної та соціальної інфраструктури (ст. 71 БКУ), інші капітальні видатки за об’єктами не розподіляються.    </t>
    </r>
  </si>
  <si>
    <t>Назва об’єктів відповідно  до проектно- кошторисної документації тощо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</si>
  <si>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</si>
  <si>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</si>
  <si>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бюджетної програми/напряму видатків</t>
  </si>
  <si>
    <t>Назва підпрограми 1/напряму видатків</t>
  </si>
  <si>
    <t>Назва підпрограми 2/напряму видатків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</si>
  <si>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</si>
  <si>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</si>
  <si>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t>6310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</si>
  <si>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</si>
  <si>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</si>
  <si>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</si>
  <si>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</si>
  <si>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</si>
  <si>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11020200</t>
  </si>
  <si>
    <t>Податок на прибуток підприємств та фінансових установ комунальної власності</t>
  </si>
  <si>
    <t>14040000</t>
  </si>
  <si>
    <t>Акцизний податок з реалізації суб'єктів господарювання роздрібної торгівлі підакцизних товарів</t>
  </si>
  <si>
    <t>18010000</t>
  </si>
  <si>
    <t>Податок на нерухоме майно</t>
  </si>
  <si>
    <t>18010400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</si>
  <si>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</si>
  <si>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</si>
  <si>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</si>
  <si>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</si>
  <si>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</si>
  <si>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</si>
  <si>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</si>
  <si>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18050000</t>
  </si>
  <si>
    <t>Єдиний податок</t>
  </si>
  <si>
    <t>18050300</t>
  </si>
  <si>
    <t>Єдиний податок з юридичних осіб</t>
  </si>
  <si>
    <t>18050400</t>
  </si>
  <si>
    <t>Єдиний податок з фізичних осіб</t>
  </si>
  <si>
    <t>18050500</t>
  </si>
  <si>
    <t>Єдиний податок сільськогосподарського товаровиробника</t>
  </si>
  <si>
    <t>21080000</t>
  </si>
  <si>
    <t>Інші надходження</t>
  </si>
  <si>
    <t>21081100</t>
  </si>
  <si>
    <t>Адміністративні штрафи та санкції</t>
  </si>
  <si>
    <t>22012500</t>
  </si>
  <si>
    <t>Плата за надання інших адміністративних послуг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</si>
  <si>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</si>
  <si>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</si>
  <si>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41020900</t>
  </si>
  <si>
    <t>Інші додаткові дотації</t>
  </si>
  <si>
    <t>Цільові фонди, утворені ВР АРК, органами  місцевого самоврядування та місцевими органами виконавчої влади</t>
  </si>
  <si>
    <t>25010000</t>
  </si>
  <si>
    <t>25010100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</si>
  <si>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</si>
  <si>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</si>
  <si>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Фінансування за рахунок зміни залишків коштів бюджетів</t>
  </si>
  <si>
    <t>Внутрішнє фінансування</t>
  </si>
  <si>
    <t>Державне управління</t>
  </si>
  <si>
    <t>1090</t>
  </si>
  <si>
    <t>Соціальний захист та соціальне забезпечення</t>
  </si>
  <si>
    <t>Житлово-комунальне господарство</t>
  </si>
  <si>
    <t>0620</t>
  </si>
  <si>
    <t>0828</t>
  </si>
  <si>
    <t>0443</t>
  </si>
  <si>
    <t>Розробка схем та проектних рішень масового застосування</t>
  </si>
  <si>
    <t>1070</t>
  </si>
  <si>
    <t>Компенсаційні виплати на пільговий проїзд автомобільним транспортом окремим категоріям громадян</t>
  </si>
  <si>
    <t>0456</t>
  </si>
  <si>
    <t>0320</t>
  </si>
  <si>
    <t>0133</t>
  </si>
  <si>
    <t>0180</t>
  </si>
  <si>
    <t>Капітальні видатки</t>
  </si>
  <si>
    <t>090412</t>
  </si>
  <si>
    <t>Програма на поховання неопізнаних та малозабезпечених</t>
  </si>
  <si>
    <t>Програма використання коштів, які надходять до цільового фонду бюджету сільської ради</t>
  </si>
  <si>
    <t>Кошти, що передаються із загального фонду бюджету до бюджету розвитку (спеціального фонду)</t>
  </si>
  <si>
    <t>Програма розвитку та утримання закладів соціально-культурної сфери на 2015-2020 роки</t>
  </si>
  <si>
    <t>Програма розвитку цивільного захисту на 2015-2020 роки</t>
  </si>
  <si>
    <t>Програма надання матеріальної допомоги мешканцям сільської ради на 2016-2019 роки</t>
  </si>
  <si>
    <t>Програма про надання інших пільг окремим категоріям громадян, мешканцям сільської ради на 2016-2018 роки</t>
  </si>
  <si>
    <t>Довгострокова комплексна програма розроблення (оновлення) містобудівної документації населених пунктів на 2017 рік</t>
  </si>
  <si>
    <t>капітальні видатки за рахунок коштів, що передаються із загального фонду до бюджету розвитку (спеціального фонду)</t>
  </si>
  <si>
    <t>10203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</si>
  <si>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</si>
  <si>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</si>
  <si>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0150</t>
  </si>
  <si>
    <t>Інші заходи у сфері соціального захисту і соціального забезпечення</t>
  </si>
  <si>
    <t>Організація благоустрою населених пунктів</t>
  </si>
  <si>
    <t>Забезпечення діяльності палаців і будинків культури, клубів, центрів дозвілля та інших клубних заходів</t>
  </si>
  <si>
    <t>Утримання та розвиток автомобільних доріг та дорожньої інфраструктури за рахунок коштів місцевого бюджету</t>
  </si>
  <si>
    <t>Інші субвенції з місцевого бюджету</t>
  </si>
  <si>
    <t>Членські внески до асоціацій органів місцевого самоврядування</t>
  </si>
  <si>
    <r>
      <t>Перелік об’єктів, видатки на які у 2018 році будуть проводитися за рахунок коштів бюджету розвитку</t>
    </r>
    <r>
      <rPr>
        <b/>
        <vertAlign val="superscript"/>
        <sz val="14"/>
        <rFont val="Times New Roman"/>
        <family val="1"/>
      </rPr>
      <t>1</t>
    </r>
  </si>
  <si>
    <r>
      <t>Перелік місцевих (регіональних) програм, які фінансуватимуться за рахунок коштів
Горбівського сільського бюджету  у 2018 році</t>
    </r>
    <r>
      <rPr>
        <b/>
        <vertAlign val="superscript"/>
        <sz val="14"/>
        <rFont val="Times New Roman"/>
        <family val="1"/>
      </rPr>
      <t>1</t>
    </r>
    <r>
      <rPr>
        <b/>
        <sz val="18"/>
        <rFont val="Times New Roman"/>
        <family val="1"/>
      </rPr>
      <t xml:space="preserve">
</t>
    </r>
  </si>
  <si>
    <t>3242</t>
  </si>
  <si>
    <t>Програма підтримки учасників АТО на 2018-2020 роки</t>
  </si>
  <si>
    <t>Програма організації і проведення у 2018 році громадських робіт для населення територіальної громади сіл Горбове, Юхнове, Путивськ.                                                         Програма благоустрою населених пунктів на 2018 рік.</t>
  </si>
  <si>
    <t>Заходи запобігання та ліквідацію надзвичайних ситуацій та наслідків стихійного лиха</t>
  </si>
  <si>
    <t>Цільові фонди, утворені ВР АРК, органами місцевого самоврядування і місцевими органами виконавчої влади і фонди, утворені ВР АРК органами місцевого самоврядування і місцевими органами виконавчої влади</t>
  </si>
  <si>
    <t>Програма підтримки членського представництва Горбівської сільської ради у Новгород-Сіверській районній Асоціації місцевих рад на 2018-2020 роки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</si>
  <si>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</si>
  <si>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</si>
  <si>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</si>
  <si>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</si>
  <si>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</si>
  <si>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</si>
  <si>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0100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</si>
  <si>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</si>
  <si>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3000</t>
  </si>
  <si>
    <t>3033</t>
  </si>
  <si>
    <t>4000</t>
  </si>
  <si>
    <t>Культура i мистецтво</t>
  </si>
  <si>
    <t>4060</t>
  </si>
  <si>
    <t>Забезпечення діяльності палаців i будинків культури, клубів, центрів дозвілля та iнших клубних закладів</t>
  </si>
  <si>
    <t>6000</t>
  </si>
  <si>
    <t>6030</t>
  </si>
  <si>
    <t>7000</t>
  </si>
  <si>
    <t>Економічна діяльність</t>
  </si>
  <si>
    <t>7461</t>
  </si>
  <si>
    <t>7680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</si>
  <si>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</si>
  <si>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</si>
  <si>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</si>
  <si>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</si>
  <si>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</si>
  <si>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</si>
  <si>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9000</t>
  </si>
  <si>
    <t>Міжбюджетні трансферти</t>
  </si>
  <si>
    <t>9770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</si>
  <si>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</si>
  <si>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</si>
  <si>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</si>
  <si>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</si>
  <si>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Горбівська сільська рада</t>
  </si>
  <si>
    <r>
      <t xml:space="preserve">Обласна рада </t>
    </r>
    <r>
      <rPr>
        <i/>
        <sz val="14"/>
        <rFont val="Times New Roman"/>
        <family val="1"/>
      </rPr>
      <t>(відповідальний виконавець)</t>
    </r>
    <r>
      <rPr>
        <b/>
        <sz val="14"/>
        <rFont val="Times New Roman"/>
        <family val="1"/>
      </rPr>
      <t xml:space="preserve"> </t>
    </r>
  </si>
  <si>
    <r>
      <t xml:space="preserve">Орган з питань освіти і науки, молоді та спорту </t>
    </r>
    <r>
      <rPr>
        <i/>
        <sz val="14"/>
        <color indexed="8"/>
        <rFont val="Times New Roman"/>
        <family val="1"/>
      </rPr>
      <t>(головний розпорядник)</t>
    </r>
  </si>
  <si>
    <r>
      <t xml:space="preserve">Орган з питань освіти і науки, молоді та спорту </t>
    </r>
    <r>
      <rPr>
        <i/>
        <sz val="14"/>
        <color indexed="8"/>
        <rFont val="Times New Roman"/>
        <family val="1"/>
      </rPr>
      <t>(відповідальний виконавець)</t>
    </r>
  </si>
  <si>
    <t>25020200</t>
  </si>
  <si>
    <t>Інші джерела власних надходжень</t>
  </si>
  <si>
    <t>Секретар міської ради</t>
  </si>
  <si>
    <t xml:space="preserve">                                     Ю.Лакоза</t>
  </si>
  <si>
    <t>"Розподіл видатків сільського бюджету на 2018 рік</t>
  </si>
  <si>
    <t>Інша дотація з місцевого бюджету</t>
  </si>
  <si>
    <t xml:space="preserve">Секретар міської ради </t>
  </si>
  <si>
    <t>Ю. Лакоза</t>
  </si>
  <si>
    <t xml:space="preserve">                              </t>
  </si>
  <si>
    <t xml:space="preserve">                       "Доходи Горбівського сільського бюджету на 2018 рік"</t>
  </si>
  <si>
    <t>"Джерела фінансування сільського бюджету на 2018 рік"</t>
  </si>
  <si>
    <t xml:space="preserve">Додаток № 1            Проект № 4 
до рішення 18-ої сесії Горбівської сільської  ради                  VII скликання від 15 грудня 2017 року                                     "Про сільський бюджет  на 2018 рік"                                         ( в редакції рішення 38-ої позачергової  сесії                          Новгород-Сіверської міської ради VII скликання                                        від    листопада 2018 року №       )                                                                                                       </t>
  </si>
  <si>
    <t xml:space="preserve">Додаток № 2            Проект № 4
до рішення 18-ої сесії Горбівської сільської  ради                  VII скликання від 15 грудня 2017 року                                     "Про сільський бюджет  на 2018 рік"                                         ( в редакції рішення 38-ої позачергової   сесії           Новгород-Сіверської міської ради VII скликання                                        від    листопада 2018 року №      )                               </t>
  </si>
  <si>
    <t xml:space="preserve">Додаток № 3            Проект № 4
до рішення 18-ої сесії Горбівської сільської  ради                  VII скликання від 15 грудня 2017 року                                     "Про сільський бюджет  на 2018 рік"                                         ( в редакції рішення 38-ої позачергової сесії             Новгород-Сіверської міської ради VII скликання                                        від    листопада 2018 року №    )                               </t>
  </si>
  <si>
    <t xml:space="preserve">Додаток № 4            Проект № 4
до рішення 18-ої сесії Горбівської сільської  ради                              VII скликання від 15 грудня 2017 року                                                                       "Про сільський бюджет  на 2018 рік"                                                         ( в редакції рішення 38-ої позачергової   сесії                                  Новгород-Сіверської міської ради VII скликання                                                                    від    листопада 2018 року №       )            </t>
  </si>
  <si>
    <t xml:space="preserve">Додаток № 5            Проект № 4
до рішення 18-ої сесії Горбівської сільської  ради VII скликання від 15 грудня 2017 року            "Про сільський бюджет  на 2018 рік"                                                                                                 ( в редакції рішення 38-ої позачергової сесії  Новгород-Сіверської міської ради                            VII скликання    від    листопада 2018 року №       )            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</si>
</sst>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</numFmts>
  <fonts count="7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4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7"/>
      <name val="Arial Cyr"/>
      <family val="0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1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24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6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2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71" fillId="47" borderId="8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8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" fillId="3" borderId="0" applyNumberFormat="0" applyBorder="0" applyAlignment="0" applyProtection="0"/>
    <xf numFmtId="0" fontId="73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91" fontId="1" fillId="0" borderId="0" applyFont="0" applyFill="0" applyBorder="0" applyAlignment="0" applyProtection="0"/>
    <xf numFmtId="0" fontId="74" fillId="47" borderId="12" applyNumberFormat="0" applyAlignment="0" applyProtection="0"/>
    <xf numFmtId="0" fontId="19" fillId="0" borderId="13" applyNumberFormat="0" applyFill="0" applyAlignment="0" applyProtection="0"/>
    <xf numFmtId="0" fontId="75" fillId="51" borderId="0" applyNumberFormat="0" applyBorder="0" applyAlignment="0" applyProtection="0"/>
    <xf numFmtId="0" fontId="23" fillId="0" borderId="0">
      <alignment/>
      <protection/>
    </xf>
    <xf numFmtId="0" fontId="7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192" fontId="32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5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1" fillId="0" borderId="0" xfId="0" applyNumberFormat="1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21" fillId="0" borderId="0" xfId="0" applyNumberFormat="1" applyFont="1" applyFill="1" applyAlignment="1" applyProtection="1">
      <alignment vertical="top"/>
      <protection/>
    </xf>
    <xf numFmtId="0" fontId="21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/>
    </xf>
    <xf numFmtId="0" fontId="30" fillId="0" borderId="14" xfId="0" applyNumberFormat="1" applyFont="1" applyFill="1" applyBorder="1" applyAlignment="1" applyProtection="1">
      <alignment horizontal="left" vertical="center" wrapText="1"/>
      <protection/>
    </xf>
    <xf numFmtId="192" fontId="37" fillId="0" borderId="14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92" fontId="0" fillId="0" borderId="14" xfId="0" applyNumberFormat="1" applyFont="1" applyFill="1" applyBorder="1" applyAlignment="1" applyProtection="1">
      <alignment horizontal="right" vertical="center" wrapText="1"/>
      <protection/>
    </xf>
    <xf numFmtId="192" fontId="40" fillId="0" borderId="14" xfId="0" applyNumberFormat="1" applyFont="1" applyBorder="1" applyAlignment="1">
      <alignment vertical="center" wrapText="1"/>
    </xf>
    <xf numFmtId="192" fontId="41" fillId="0" borderId="14" xfId="0" applyNumberFormat="1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 vertical="center" wrapText="1"/>
      <protection/>
    </xf>
    <xf numFmtId="0" fontId="32" fillId="0" borderId="14" xfId="0" applyNumberFormat="1" applyFont="1" applyFill="1" applyBorder="1" applyAlignment="1" applyProtection="1">
      <alignment vertical="center" wrapText="1"/>
      <protection/>
    </xf>
    <xf numFmtId="192" fontId="33" fillId="0" borderId="14" xfId="0" applyNumberFormat="1" applyFont="1" applyBorder="1" applyAlignment="1">
      <alignment vertical="center" wrapText="1"/>
    </xf>
    <xf numFmtId="0" fontId="32" fillId="0" borderId="0" xfId="0" applyNumberFormat="1" applyFont="1" applyFill="1" applyAlignment="1" applyProtection="1">
      <alignment wrapText="1"/>
      <protection/>
    </xf>
    <xf numFmtId="0" fontId="32" fillId="0" borderId="0" xfId="0" applyFont="1" applyFill="1" applyAlignment="1">
      <alignment wrapText="1"/>
    </xf>
    <xf numFmtId="0" fontId="30" fillId="0" borderId="14" xfId="0" applyNumberFormat="1" applyFont="1" applyFill="1" applyBorder="1" applyAlignment="1" applyProtection="1">
      <alignment vertical="center"/>
      <protection/>
    </xf>
    <xf numFmtId="0" fontId="22" fillId="0" borderId="14" xfId="0" applyNumberFormat="1" applyFont="1" applyFill="1" applyBorder="1" applyAlignment="1" applyProtection="1">
      <alignment vertical="center"/>
      <protection/>
    </xf>
    <xf numFmtId="0" fontId="30" fillId="0" borderId="14" xfId="0" applyNumberFormat="1" applyFont="1" applyFill="1" applyBorder="1" applyAlignment="1" applyProtection="1">
      <alignment horizontal="left" vertical="top"/>
      <protection/>
    </xf>
    <xf numFmtId="0" fontId="43" fillId="0" borderId="14" xfId="0" applyNumberFormat="1" applyFont="1" applyFill="1" applyBorder="1" applyAlignment="1" applyProtection="1">
      <alignment horizontal="left" vertical="top"/>
      <protection/>
    </xf>
    <xf numFmtId="0" fontId="43" fillId="0" borderId="14" xfId="0" applyNumberFormat="1" applyFont="1" applyFill="1" applyBorder="1" applyAlignment="1" applyProtection="1">
      <alignment vertical="top" wrapText="1"/>
      <protection/>
    </xf>
    <xf numFmtId="0" fontId="32" fillId="0" borderId="14" xfId="0" applyNumberFormat="1" applyFont="1" applyFill="1" applyBorder="1" applyAlignment="1" applyProtection="1">
      <alignment horizontal="left" vertical="top"/>
      <protection/>
    </xf>
    <xf numFmtId="0" fontId="32" fillId="0" borderId="14" xfId="0" applyNumberFormat="1" applyFont="1" applyFill="1" applyBorder="1" applyAlignment="1" applyProtection="1">
      <alignment vertical="top" wrapText="1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30" fillId="0" borderId="14" xfId="0" applyNumberFormat="1" applyFont="1" applyFill="1" applyBorder="1" applyAlignment="1" applyProtection="1">
      <alignment vertical="top" wrapText="1"/>
      <protection/>
    </xf>
    <xf numFmtId="0" fontId="32" fillId="0" borderId="14" xfId="0" applyNumberFormat="1" applyFont="1" applyFill="1" applyBorder="1" applyAlignment="1" applyProtection="1">
      <alignment vertical="top"/>
      <protection/>
    </xf>
    <xf numFmtId="192" fontId="44" fillId="0" borderId="14" xfId="0" applyNumberFormat="1" applyFont="1" applyBorder="1" applyAlignment="1">
      <alignment vertical="top" wrapText="1"/>
    </xf>
    <xf numFmtId="192" fontId="33" fillId="0" borderId="14" xfId="0" applyNumberFormat="1" applyFont="1" applyBorder="1" applyAlignment="1">
      <alignment vertical="top" wrapText="1"/>
    </xf>
    <xf numFmtId="192" fontId="32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15" xfId="0" applyNumberFormat="1" applyFont="1" applyFill="1" applyBorder="1" applyAlignment="1" applyProtection="1">
      <alignment horizontal="right" vertical="center"/>
      <protection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justify" vertical="center" wrapText="1"/>
    </xf>
    <xf numFmtId="0" fontId="32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/>
    </xf>
    <xf numFmtId="49" fontId="30" fillId="0" borderId="14" xfId="0" applyNumberFormat="1" applyFont="1" applyBorder="1" applyAlignment="1">
      <alignment horizontal="center" vertical="center" wrapText="1"/>
    </xf>
    <xf numFmtId="49" fontId="32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14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0" fillId="52" borderId="14" xfId="0" applyFont="1" applyFill="1" applyBorder="1" applyAlignment="1">
      <alignment vertical="center" wrapText="1"/>
    </xf>
    <xf numFmtId="49" fontId="30" fillId="0" borderId="14" xfId="0" applyNumberFormat="1" applyFont="1" applyFill="1" applyBorder="1" applyAlignment="1" applyProtection="1">
      <alignment horizontal="center" vertical="center" wrapText="1"/>
      <protection/>
    </xf>
    <xf numFmtId="49" fontId="32" fillId="0" borderId="14" xfId="0" applyNumberFormat="1" applyFont="1" applyFill="1" applyBorder="1" applyAlignment="1" applyProtection="1">
      <alignment horizontal="center" vertical="center" wrapText="1"/>
      <protection/>
    </xf>
    <xf numFmtId="49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14" xfId="0" applyNumberFormat="1" applyFont="1" applyFill="1" applyBorder="1" applyAlignment="1" applyProtection="1">
      <alignment vertical="center" wrapText="1"/>
      <protection/>
    </xf>
    <xf numFmtId="0" fontId="30" fillId="0" borderId="0" xfId="0" applyNumberFormat="1" applyFont="1" applyFill="1" applyAlignment="1" applyProtection="1">
      <alignment wrapText="1"/>
      <protection/>
    </xf>
    <xf numFmtId="0" fontId="30" fillId="0" borderId="0" xfId="0" applyFont="1" applyFill="1" applyAlignment="1">
      <alignment wrapText="1"/>
    </xf>
    <xf numFmtId="49" fontId="45" fillId="0" borderId="14" xfId="0" applyNumberFormat="1" applyFont="1" applyFill="1" applyBorder="1" applyAlignment="1" applyProtection="1">
      <alignment horizontal="center" vertical="center" wrapText="1"/>
      <protection/>
    </xf>
    <xf numFmtId="0" fontId="45" fillId="0" borderId="14" xfId="0" applyNumberFormat="1" applyFont="1" applyFill="1" applyBorder="1" applyAlignment="1" applyProtection="1">
      <alignment vertical="center" wrapText="1"/>
      <protection/>
    </xf>
    <xf numFmtId="192" fontId="44" fillId="0" borderId="14" xfId="0" applyNumberFormat="1" applyFont="1" applyBorder="1" applyAlignment="1">
      <alignment vertical="center" wrapText="1"/>
    </xf>
    <xf numFmtId="0" fontId="43" fillId="0" borderId="0" xfId="0" applyNumberFormat="1" applyFont="1" applyFill="1" applyAlignment="1" applyProtection="1">
      <alignment wrapText="1"/>
      <protection/>
    </xf>
    <xf numFmtId="0" fontId="43" fillId="0" borderId="0" xfId="0" applyFont="1" applyFill="1" applyAlignment="1">
      <alignment wrapText="1"/>
    </xf>
    <xf numFmtId="0" fontId="32" fillId="0" borderId="14" xfId="0" applyNumberFormat="1" applyFont="1" applyFill="1" applyBorder="1" applyAlignment="1" applyProtection="1">
      <alignment horizontal="center" vertical="center" wrapText="1"/>
      <protection/>
    </xf>
    <xf numFmtId="0" fontId="32" fillId="0" borderId="14" xfId="0" applyNumberFormat="1" applyFont="1" applyFill="1" applyBorder="1" applyAlignment="1" applyProtection="1">
      <alignment wrapText="1"/>
      <protection/>
    </xf>
    <xf numFmtId="2" fontId="32" fillId="0" borderId="14" xfId="0" applyNumberFormat="1" applyFont="1" applyFill="1" applyBorder="1" applyAlignment="1" applyProtection="1">
      <alignment vertical="top"/>
      <protection/>
    </xf>
    <xf numFmtId="4" fontId="44" fillId="0" borderId="14" xfId="0" applyNumberFormat="1" applyFont="1" applyBorder="1" applyAlignment="1">
      <alignment vertical="top" wrapText="1"/>
    </xf>
    <xf numFmtId="192" fontId="49" fillId="0" borderId="14" xfId="0" applyNumberFormat="1" applyFont="1" applyBorder="1" applyAlignment="1">
      <alignment vertical="top" wrapText="1"/>
    </xf>
    <xf numFmtId="2" fontId="30" fillId="0" borderId="14" xfId="0" applyNumberFormat="1" applyFont="1" applyFill="1" applyBorder="1" applyAlignment="1" applyProtection="1">
      <alignment vertical="top"/>
      <protection/>
    </xf>
    <xf numFmtId="4" fontId="45" fillId="0" borderId="14" xfId="0" applyNumberFormat="1" applyFont="1" applyFill="1" applyBorder="1" applyAlignment="1" applyProtection="1">
      <alignment horizontal="right" vertical="top"/>
      <protection/>
    </xf>
    <xf numFmtId="4" fontId="43" fillId="0" borderId="14" xfId="0" applyNumberFormat="1" applyFont="1" applyFill="1" applyBorder="1" applyAlignment="1" applyProtection="1">
      <alignment horizontal="right" vertical="top"/>
      <protection/>
    </xf>
    <xf numFmtId="0" fontId="22" fillId="0" borderId="0" xfId="0" applyNumberFormat="1" applyFont="1" applyFill="1" applyAlignment="1" applyProtection="1">
      <alignment/>
      <protection/>
    </xf>
    <xf numFmtId="192" fontId="40" fillId="0" borderId="14" xfId="93" applyNumberFormat="1" applyFont="1" applyBorder="1" applyAlignment="1">
      <alignment vertical="top" wrapText="1"/>
      <protection/>
    </xf>
    <xf numFmtId="192" fontId="34" fillId="0" borderId="14" xfId="0" applyNumberFormat="1" applyFont="1" applyBorder="1" applyAlignment="1">
      <alignment vertical="justify" wrapText="1"/>
    </xf>
    <xf numFmtId="192" fontId="40" fillId="0" borderId="14" xfId="93" applyNumberFormat="1" applyFont="1" applyBorder="1" applyAlignment="1">
      <alignment vertical="center" wrapText="1"/>
      <protection/>
    </xf>
    <xf numFmtId="4" fontId="32" fillId="0" borderId="14" xfId="0" applyNumberFormat="1" applyFont="1" applyFill="1" applyBorder="1" applyAlignment="1" applyProtection="1">
      <alignment horizontal="right" vertical="center"/>
      <protection/>
    </xf>
    <xf numFmtId="4" fontId="32" fillId="0" borderId="14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Alignment="1" applyProtection="1">
      <alignment/>
      <protection locked="0"/>
    </xf>
    <xf numFmtId="0" fontId="32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Alignment="1" applyProtection="1">
      <alignment/>
      <protection/>
    </xf>
    <xf numFmtId="4" fontId="40" fillId="0" borderId="14" xfId="93" applyNumberFormat="1" applyFont="1" applyBorder="1" applyAlignment="1">
      <alignment horizontal="center" vertical="center"/>
      <protection/>
    </xf>
    <xf numFmtId="4" fontId="39" fillId="0" borderId="14" xfId="93" applyNumberFormat="1" applyFont="1" applyBorder="1" applyAlignment="1">
      <alignment horizontal="center" vertical="center"/>
      <protection/>
    </xf>
    <xf numFmtId="192" fontId="50" fillId="0" borderId="14" xfId="0" applyNumberFormat="1" applyFont="1" applyBorder="1" applyAlignment="1">
      <alignment horizontal="center" vertical="center"/>
    </xf>
    <xf numFmtId="0" fontId="32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0" fillId="53" borderId="14" xfId="0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 quotePrefix="1">
      <alignment horizontal="center" vertical="center" wrapText="1"/>
    </xf>
    <xf numFmtId="2" fontId="29" fillId="0" borderId="14" xfId="0" applyNumberFormat="1" applyFont="1" applyBorder="1" applyAlignment="1">
      <alignment horizontal="center" vertical="center" wrapText="1"/>
    </xf>
    <xf numFmtId="2" fontId="29" fillId="0" borderId="14" xfId="0" applyNumberFormat="1" applyFont="1" applyBorder="1" applyAlignment="1" quotePrefix="1">
      <alignment vertical="center" wrapText="1"/>
    </xf>
    <xf numFmtId="2" fontId="29" fillId="53" borderId="14" xfId="0" applyNumberFormat="1" applyFont="1" applyFill="1" applyBorder="1" applyAlignment="1">
      <alignment vertical="center" wrapText="1"/>
    </xf>
    <xf numFmtId="2" fontId="29" fillId="0" borderId="14" xfId="0" applyNumberFormat="1" applyFont="1" applyBorder="1" applyAlignment="1">
      <alignment vertical="center" wrapText="1"/>
    </xf>
    <xf numFmtId="0" fontId="0" fillId="0" borderId="14" xfId="0" applyBorder="1" applyAlignment="1" quotePrefix="1">
      <alignment horizontal="center" vertical="center" wrapText="1"/>
    </xf>
    <xf numFmtId="2" fontId="0" fillId="0" borderId="14" xfId="0" applyNumberFormat="1" applyBorder="1" applyAlignment="1" quotePrefix="1">
      <alignment horizontal="center" vertical="center" wrapText="1"/>
    </xf>
    <xf numFmtId="2" fontId="0" fillId="0" borderId="14" xfId="0" applyNumberFormat="1" applyBorder="1" applyAlignment="1" quotePrefix="1">
      <alignment vertical="center" wrapText="1"/>
    </xf>
    <xf numFmtId="2" fontId="0" fillId="53" borderId="14" xfId="0" applyNumberFormat="1" applyFill="1" applyBorder="1" applyAlignment="1">
      <alignment vertical="center" wrapText="1"/>
    </xf>
    <xf numFmtId="2" fontId="0" fillId="0" borderId="14" xfId="0" applyNumberFormat="1" applyBorder="1" applyAlignment="1">
      <alignment vertical="center" wrapText="1"/>
    </xf>
    <xf numFmtId="0" fontId="29" fillId="53" borderId="14" xfId="0" applyFont="1" applyFill="1" applyBorder="1" applyAlignment="1">
      <alignment horizontal="center" vertical="center" wrapText="1"/>
    </xf>
    <xf numFmtId="0" fontId="29" fillId="53" borderId="14" xfId="0" applyFont="1" applyFill="1" applyBorder="1" applyAlignment="1" quotePrefix="1">
      <alignment horizontal="center" vertical="center" wrapText="1"/>
    </xf>
    <xf numFmtId="2" fontId="29" fillId="53" borderId="14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54" fillId="0" borderId="0" xfId="0" applyFont="1" applyAlignment="1">
      <alignment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 wrapText="1"/>
    </xf>
    <xf numFmtId="0" fontId="35" fillId="52" borderId="14" xfId="0" applyFont="1" applyFill="1" applyBorder="1" applyAlignment="1">
      <alignment vertical="center" wrapText="1"/>
    </xf>
    <xf numFmtId="192" fontId="55" fillId="0" borderId="14" xfId="93" applyNumberFormat="1" applyFont="1" applyBorder="1" applyAlignment="1">
      <alignment vertical="center"/>
      <protection/>
    </xf>
    <xf numFmtId="4" fontId="55" fillId="0" borderId="14" xfId="93" applyNumberFormat="1" applyFont="1" applyBorder="1" applyAlignment="1">
      <alignment vertical="center"/>
      <protection/>
    </xf>
    <xf numFmtId="192" fontId="55" fillId="0" borderId="14" xfId="93" applyNumberFormat="1" applyFont="1" applyBorder="1">
      <alignment vertical="top"/>
      <protection/>
    </xf>
    <xf numFmtId="49" fontId="35" fillId="0" borderId="14" xfId="0" applyNumberFormat="1" applyFont="1" applyBorder="1" applyAlignment="1">
      <alignment horizontal="center" vertical="center" wrapText="1"/>
    </xf>
    <xf numFmtId="0" fontId="35" fillId="0" borderId="14" xfId="0" applyFont="1" applyBorder="1" applyAlignment="1">
      <alignment vertical="center" wrapText="1"/>
    </xf>
    <xf numFmtId="192" fontId="57" fillId="0" borderId="14" xfId="93" applyNumberFormat="1" applyFont="1" applyBorder="1">
      <alignment vertical="top"/>
      <protection/>
    </xf>
    <xf numFmtId="0" fontId="35" fillId="0" borderId="14" xfId="0" applyFont="1" applyBorder="1" applyAlignment="1">
      <alignment horizontal="center" vertical="center" wrapText="1"/>
    </xf>
    <xf numFmtId="0" fontId="59" fillId="0" borderId="14" xfId="0" applyFont="1" applyBorder="1" applyAlignment="1">
      <alignment vertical="center" wrapText="1"/>
    </xf>
    <xf numFmtId="0" fontId="56" fillId="0" borderId="14" xfId="0" applyFont="1" applyBorder="1" applyAlignment="1">
      <alignment vertical="center" wrapText="1"/>
    </xf>
    <xf numFmtId="192" fontId="57" fillId="0" borderId="14" xfId="0" applyNumberFormat="1" applyFont="1" applyBorder="1" applyAlignment="1">
      <alignment vertical="justify"/>
    </xf>
    <xf numFmtId="4" fontId="55" fillId="0" borderId="14" xfId="0" applyNumberFormat="1" applyFont="1" applyBorder="1" applyAlignment="1">
      <alignment vertical="justify"/>
    </xf>
    <xf numFmtId="4" fontId="37" fillId="0" borderId="14" xfId="0" applyNumberFormat="1" applyFont="1" applyBorder="1" applyAlignment="1">
      <alignment vertical="center" wrapText="1"/>
    </xf>
    <xf numFmtId="4" fontId="45" fillId="0" borderId="14" xfId="0" applyNumberFormat="1" applyFont="1" applyFill="1" applyBorder="1" applyAlignment="1" applyProtection="1">
      <alignment horizontal="right" vertical="center" wrapText="1"/>
      <protection/>
    </xf>
    <xf numFmtId="4" fontId="44" fillId="0" borderId="14" xfId="0" applyNumberFormat="1" applyFont="1" applyBorder="1" applyAlignment="1">
      <alignment vertical="center" wrapText="1"/>
    </xf>
    <xf numFmtId="4" fontId="32" fillId="0" borderId="14" xfId="0" applyNumberFormat="1" applyFont="1" applyFill="1" applyBorder="1" applyAlignment="1" applyProtection="1">
      <alignment horizontal="right" vertical="center" wrapText="1"/>
      <protection/>
    </xf>
    <xf numFmtId="4" fontId="33" fillId="0" borderId="14" xfId="0" applyNumberFormat="1" applyFont="1" applyBorder="1" applyAlignment="1">
      <alignment vertical="center" wrapText="1"/>
    </xf>
    <xf numFmtId="4" fontId="30" fillId="0" borderId="14" xfId="0" applyNumberFormat="1" applyFont="1" applyFill="1" applyBorder="1" applyAlignment="1" applyProtection="1">
      <alignment horizontal="right" vertical="center" wrapText="1"/>
      <protection/>
    </xf>
    <xf numFmtId="4" fontId="49" fillId="0" borderId="14" xfId="0" applyNumberFormat="1" applyFont="1" applyBorder="1" applyAlignment="1">
      <alignment vertical="center" wrapText="1"/>
    </xf>
    <xf numFmtId="4" fontId="39" fillId="0" borderId="14" xfId="0" applyNumberFormat="1" applyFont="1" applyBorder="1" applyAlignment="1">
      <alignment vertical="center" wrapText="1"/>
    </xf>
    <xf numFmtId="4" fontId="40" fillId="0" borderId="14" xfId="0" applyNumberFormat="1" applyFont="1" applyBorder="1" applyAlignment="1">
      <alignment vertical="center" wrapText="1"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41" fillId="0" borderId="14" xfId="0" applyNumberFormat="1" applyFont="1" applyBorder="1" applyAlignment="1">
      <alignment vertical="center" wrapText="1"/>
    </xf>
    <xf numFmtId="2" fontId="0" fillId="0" borderId="14" xfId="0" applyNumberFormat="1" applyFont="1" applyBorder="1" applyAlignment="1">
      <alignment vertical="center" wrapText="1"/>
    </xf>
    <xf numFmtId="2" fontId="0" fillId="0" borderId="14" xfId="0" applyNumberFormat="1" applyFont="1" applyBorder="1" applyAlignment="1" quotePrefix="1">
      <alignment vertical="center" wrapText="1"/>
    </xf>
    <xf numFmtId="4" fontId="45" fillId="0" borderId="14" xfId="0" applyNumberFormat="1" applyFont="1" applyFill="1" applyBorder="1" applyAlignment="1" applyProtection="1">
      <alignment horizontal="left" vertical="center" wrapText="1"/>
      <protection/>
    </xf>
    <xf numFmtId="0" fontId="38" fillId="0" borderId="0" xfId="0" applyNumberFormat="1" applyFont="1" applyFill="1" applyAlignment="1" applyProtection="1">
      <alignment/>
      <protection/>
    </xf>
    <xf numFmtId="0" fontId="30" fillId="0" borderId="0" xfId="0" applyFont="1" applyAlignment="1">
      <alignment/>
    </xf>
    <xf numFmtId="4" fontId="39" fillId="52" borderId="14" xfId="93" applyNumberFormat="1" applyFont="1" applyFill="1" applyBorder="1" applyAlignment="1">
      <alignment horizontal="center" vertical="center"/>
      <protection/>
    </xf>
    <xf numFmtId="2" fontId="0" fillId="52" borderId="14" xfId="0" applyNumberFormat="1" applyFill="1" applyBorder="1" applyAlignment="1">
      <alignment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192" fontId="32" fillId="0" borderId="14" xfId="0" applyNumberFormat="1" applyFont="1" applyFill="1" applyBorder="1" applyAlignment="1" applyProtection="1">
      <alignment horizontal="right" vertical="center" wrapText="1"/>
      <protection/>
    </xf>
    <xf numFmtId="0" fontId="32" fillId="0" borderId="0" xfId="0" applyNumberFormat="1" applyFont="1" applyFill="1" applyAlignment="1" applyProtection="1">
      <alignment horizontal="left" vertical="center" wrapText="1"/>
      <protection/>
    </xf>
    <xf numFmtId="0" fontId="31" fillId="0" borderId="0" xfId="0" applyNumberFormat="1" applyFont="1" applyFill="1" applyAlignment="1" applyProtection="1">
      <alignment horizontal="center" vertical="center" wrapText="1"/>
      <protection/>
    </xf>
    <xf numFmtId="0" fontId="31" fillId="0" borderId="0" xfId="0" applyFont="1" applyFill="1" applyAlignment="1">
      <alignment horizontal="center" vertical="center" wrapText="1"/>
    </xf>
    <xf numFmtId="4" fontId="32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5" xfId="0" applyNumberFormat="1" applyFont="1" applyFill="1" applyBorder="1" applyAlignment="1" applyProtection="1">
      <alignment horizontal="right" vertical="center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9" xfId="0" applyNumberFormat="1" applyFont="1" applyFill="1" applyBorder="1" applyAlignment="1" applyProtection="1">
      <alignment horizontal="center" vertical="center" wrapText="1"/>
      <protection/>
    </xf>
    <xf numFmtId="0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100" applyFont="1" applyAlignment="1">
      <alignment horizontal="center" wrapText="1"/>
      <protection/>
    </xf>
    <xf numFmtId="0" fontId="5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53" borderId="14" xfId="0" applyFill="1" applyBorder="1" applyAlignment="1">
      <alignment horizontal="center" vertical="center" wrapText="1"/>
    </xf>
    <xf numFmtId="0" fontId="51" fillId="0" borderId="18" xfId="0" applyFont="1" applyBorder="1" applyAlignment="1" applyProtection="1">
      <alignment horizontal="center" vertical="center" wrapText="1"/>
      <protection locked="0"/>
    </xf>
    <xf numFmtId="0" fontId="52" fillId="0" borderId="16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38" fillId="0" borderId="0" xfId="0" applyNumberFormat="1" applyFont="1" applyFill="1" applyAlignment="1" applyProtection="1">
      <alignment horizontal="left" vertical="top"/>
      <protection/>
    </xf>
    <xf numFmtId="0" fontId="36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Обычный_Додатки(1-8)" xfId="100"/>
    <cellStyle name="Followed Hyperlink" xfId="101"/>
    <cellStyle name="Підсумок" xfId="102"/>
    <cellStyle name="Плохой" xfId="103"/>
    <cellStyle name="Поганий" xfId="104"/>
    <cellStyle name="Пояснение" xfId="105"/>
    <cellStyle name="Примечание" xfId="106"/>
    <cellStyle name="Примітка" xfId="107"/>
    <cellStyle name="Percent" xfId="108"/>
    <cellStyle name="Результат" xfId="109"/>
    <cellStyle name="Связанная ячейка" xfId="110"/>
    <cellStyle name="Середній" xfId="111"/>
    <cellStyle name="Стиль 1" xfId="112"/>
    <cellStyle name="Текст пояснення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S80"/>
  <sheetViews>
    <sheetView showGridLines="0" showZeros="0" tabSelected="1" zoomScalePageLayoutView="0" workbookViewId="0" topLeftCell="A1">
      <selection activeCell="C3" sqref="C3:F3"/>
    </sheetView>
  </sheetViews>
  <sheetFormatPr defaultColWidth="9.16015625" defaultRowHeight="12.75"/>
  <cols>
    <col min="1" max="1" width="27" style="3" customWidth="1"/>
    <col min="2" max="2" width="47.16015625" style="3" customWidth="1"/>
    <col min="3" max="3" width="14.16015625" style="3" customWidth="1"/>
    <col min="4" max="4" width="13.66015625" style="3" customWidth="1"/>
    <col min="5" max="5" width="14.16015625" style="3" customWidth="1"/>
    <col min="6" max="6" width="13.5" style="3" customWidth="1"/>
    <col min="7" max="12" width="9.16015625" style="3" customWidth="1"/>
    <col min="13" max="244" width="9.16015625" style="20" customWidth="1"/>
    <col min="245" max="253" width="9.16015625" style="3" customWidth="1"/>
    <col min="254" max="16384" width="9.16015625" style="20" customWidth="1"/>
  </cols>
  <sheetData>
    <row r="1" spans="1:253" s="24" customFormat="1" ht="3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IK1" s="23"/>
      <c r="IL1" s="23"/>
      <c r="IM1" s="23"/>
      <c r="IN1" s="23"/>
      <c r="IO1" s="23"/>
      <c r="IP1" s="23"/>
      <c r="IQ1" s="23"/>
      <c r="IR1" s="23"/>
      <c r="IS1" s="23"/>
    </row>
    <row r="2" ht="12.75" hidden="1"/>
    <row r="3" spans="3:13" ht="132" customHeight="1">
      <c r="C3" s="167" t="s">
        <v>218</v>
      </c>
      <c r="D3" s="167"/>
      <c r="E3" s="167"/>
      <c r="F3" s="167"/>
      <c r="M3" s="3"/>
    </row>
    <row r="4" spans="1:5" ht="48" customHeight="1">
      <c r="A4" s="168" t="s">
        <v>216</v>
      </c>
      <c r="B4" s="169"/>
      <c r="C4" s="169"/>
      <c r="D4" s="169"/>
      <c r="E4" s="169"/>
    </row>
    <row r="5" spans="2:6" ht="12.75">
      <c r="B5" s="50"/>
      <c r="C5" s="50"/>
      <c r="D5" s="50"/>
      <c r="E5" s="50"/>
      <c r="F5" s="51" t="s">
        <v>56</v>
      </c>
    </row>
    <row r="6" spans="1:6" ht="15.75">
      <c r="A6" s="165" t="s">
        <v>0</v>
      </c>
      <c r="B6" s="165" t="s">
        <v>12</v>
      </c>
      <c r="C6" s="165" t="s">
        <v>31</v>
      </c>
      <c r="D6" s="165" t="s">
        <v>29</v>
      </c>
      <c r="E6" s="165" t="s">
        <v>30</v>
      </c>
      <c r="F6" s="165"/>
    </row>
    <row r="7" spans="1:6" ht="38.25">
      <c r="A7" s="165"/>
      <c r="B7" s="165"/>
      <c r="C7" s="165"/>
      <c r="D7" s="165"/>
      <c r="E7" s="1" t="s">
        <v>31</v>
      </c>
      <c r="F7" s="37" t="s">
        <v>39</v>
      </c>
    </row>
    <row r="8" spans="1:253" s="28" customFormat="1" ht="14.25">
      <c r="A8" s="79">
        <v>10000000</v>
      </c>
      <c r="B8" s="25" t="s">
        <v>14</v>
      </c>
      <c r="C8" s="147">
        <f>E8+D8</f>
        <v>965300</v>
      </c>
      <c r="D8" s="147">
        <f>D9+D17+D25</f>
        <v>965300</v>
      </c>
      <c r="E8" s="147"/>
      <c r="F8" s="26"/>
      <c r="G8" s="27"/>
      <c r="H8" s="27"/>
      <c r="I8" s="27"/>
      <c r="J8" s="27"/>
      <c r="K8" s="27"/>
      <c r="L8" s="27"/>
      <c r="IK8" s="27"/>
      <c r="IL8" s="27"/>
      <c r="IM8" s="27"/>
      <c r="IN8" s="27"/>
      <c r="IO8" s="27"/>
      <c r="IP8" s="27"/>
      <c r="IQ8" s="27"/>
      <c r="IR8" s="27"/>
      <c r="IS8" s="27"/>
    </row>
    <row r="9" spans="1:253" s="89" customFormat="1" ht="45">
      <c r="A9" s="85">
        <v>11000000</v>
      </c>
      <c r="B9" s="86" t="s">
        <v>15</v>
      </c>
      <c r="C9" s="148">
        <f>E9+D9</f>
        <v>100</v>
      </c>
      <c r="D9" s="148">
        <f>D10</f>
        <v>100</v>
      </c>
      <c r="E9" s="149"/>
      <c r="F9" s="87"/>
      <c r="G9" s="88"/>
      <c r="H9" s="88"/>
      <c r="I9" s="88"/>
      <c r="J9" s="88"/>
      <c r="K9" s="88"/>
      <c r="L9" s="88"/>
      <c r="IK9" s="88"/>
      <c r="IL9" s="88"/>
      <c r="IM9" s="88"/>
      <c r="IN9" s="88"/>
      <c r="IO9" s="88"/>
      <c r="IP9" s="88"/>
      <c r="IQ9" s="88"/>
      <c r="IR9" s="88"/>
      <c r="IS9" s="88"/>
    </row>
    <row r="10" spans="1:6" s="38" customFormat="1" ht="15" customHeight="1" hidden="1">
      <c r="A10" s="80" t="s">
        <v>40</v>
      </c>
      <c r="B10" s="39" t="s">
        <v>41</v>
      </c>
      <c r="C10" s="148">
        <f>E10+D10</f>
        <v>100</v>
      </c>
      <c r="D10" s="170">
        <f>D12</f>
        <v>100</v>
      </c>
      <c r="E10" s="170"/>
      <c r="F10" s="166"/>
    </row>
    <row r="11" spans="1:6" s="41" customFormat="1" ht="15">
      <c r="A11" s="80">
        <v>11020000</v>
      </c>
      <c r="B11" s="39" t="s">
        <v>16</v>
      </c>
      <c r="C11" s="150">
        <f>E10+D10</f>
        <v>100</v>
      </c>
      <c r="D11" s="170"/>
      <c r="E11" s="170"/>
      <c r="F11" s="166"/>
    </row>
    <row r="12" spans="1:253" s="42" customFormat="1" ht="30">
      <c r="A12" s="80" t="s">
        <v>88</v>
      </c>
      <c r="B12" s="39" t="s">
        <v>89</v>
      </c>
      <c r="C12" s="150">
        <f>E12+D12</f>
        <v>100</v>
      </c>
      <c r="D12" s="151">
        <v>100</v>
      </c>
      <c r="E12" s="151"/>
      <c r="F12" s="40"/>
      <c r="G12" s="41"/>
      <c r="H12" s="41"/>
      <c r="I12" s="41"/>
      <c r="J12" s="41"/>
      <c r="K12" s="41"/>
      <c r="L12" s="41"/>
      <c r="IK12" s="41"/>
      <c r="IL12" s="41"/>
      <c r="IM12" s="41"/>
      <c r="IN12" s="41"/>
      <c r="IO12" s="41"/>
      <c r="IP12" s="41"/>
      <c r="IQ12" s="41"/>
      <c r="IR12" s="41"/>
      <c r="IS12" s="41"/>
    </row>
    <row r="13" spans="1:253" s="42" customFormat="1" ht="15" hidden="1">
      <c r="A13" s="80">
        <v>12000000</v>
      </c>
      <c r="B13" s="39" t="s">
        <v>42</v>
      </c>
      <c r="C13" s="150"/>
      <c r="D13" s="151"/>
      <c r="E13" s="151"/>
      <c r="F13" s="40"/>
      <c r="G13" s="41"/>
      <c r="H13" s="41"/>
      <c r="I13" s="41"/>
      <c r="J13" s="41"/>
      <c r="K13" s="41"/>
      <c r="L13" s="41"/>
      <c r="IK13" s="41"/>
      <c r="IL13" s="41"/>
      <c r="IM13" s="41"/>
      <c r="IN13" s="41"/>
      <c r="IO13" s="41"/>
      <c r="IP13" s="41"/>
      <c r="IQ13" s="41"/>
      <c r="IR13" s="41"/>
      <c r="IS13" s="41"/>
    </row>
    <row r="14" spans="1:253" s="42" customFormat="1" ht="15" hidden="1">
      <c r="A14" s="80" t="s">
        <v>40</v>
      </c>
      <c r="B14" s="39" t="s">
        <v>40</v>
      </c>
      <c r="C14" s="150"/>
      <c r="D14" s="151"/>
      <c r="E14" s="151"/>
      <c r="F14" s="40"/>
      <c r="G14" s="41"/>
      <c r="H14" s="41"/>
      <c r="I14" s="41"/>
      <c r="J14" s="41"/>
      <c r="K14" s="41"/>
      <c r="L14" s="41"/>
      <c r="IK14" s="41"/>
      <c r="IL14" s="41"/>
      <c r="IM14" s="41"/>
      <c r="IN14" s="41"/>
      <c r="IO14" s="41"/>
      <c r="IP14" s="41"/>
      <c r="IQ14" s="41"/>
      <c r="IR14" s="41"/>
      <c r="IS14" s="41"/>
    </row>
    <row r="15" spans="1:253" s="42" customFormat="1" ht="30" hidden="1">
      <c r="A15" s="80">
        <v>13000000</v>
      </c>
      <c r="B15" s="39" t="s">
        <v>43</v>
      </c>
      <c r="C15" s="150"/>
      <c r="D15" s="151"/>
      <c r="E15" s="151"/>
      <c r="F15" s="40"/>
      <c r="G15" s="41"/>
      <c r="H15" s="41"/>
      <c r="I15" s="41"/>
      <c r="J15" s="41"/>
      <c r="K15" s="41"/>
      <c r="L15" s="41"/>
      <c r="IK15" s="41"/>
      <c r="IL15" s="41"/>
      <c r="IM15" s="41"/>
      <c r="IN15" s="41"/>
      <c r="IO15" s="41"/>
      <c r="IP15" s="41"/>
      <c r="IQ15" s="41"/>
      <c r="IR15" s="41"/>
      <c r="IS15" s="41"/>
    </row>
    <row r="16" spans="1:253" s="42" customFormat="1" ht="15" hidden="1">
      <c r="A16" s="80" t="s">
        <v>40</v>
      </c>
      <c r="B16" s="39" t="s">
        <v>40</v>
      </c>
      <c r="C16" s="150"/>
      <c r="D16" s="151"/>
      <c r="E16" s="151"/>
      <c r="F16" s="40"/>
      <c r="G16" s="41"/>
      <c r="H16" s="41"/>
      <c r="I16" s="41"/>
      <c r="J16" s="41"/>
      <c r="K16" s="41"/>
      <c r="L16" s="41"/>
      <c r="IK16" s="41"/>
      <c r="IL16" s="41"/>
      <c r="IM16" s="41"/>
      <c r="IN16" s="41"/>
      <c r="IO16" s="41"/>
      <c r="IP16" s="41"/>
      <c r="IQ16" s="41"/>
      <c r="IR16" s="41"/>
      <c r="IS16" s="41"/>
    </row>
    <row r="17" spans="1:253" s="42" customFormat="1" ht="28.5" hidden="1">
      <c r="A17" s="81">
        <v>14000000</v>
      </c>
      <c r="B17" s="82" t="s">
        <v>22</v>
      </c>
      <c r="C17" s="152"/>
      <c r="D17" s="152">
        <f>D18</f>
        <v>0</v>
      </c>
      <c r="E17" s="151"/>
      <c r="F17" s="40"/>
      <c r="G17" s="41"/>
      <c r="H17" s="41"/>
      <c r="I17" s="41"/>
      <c r="J17" s="41"/>
      <c r="K17" s="41"/>
      <c r="L17" s="41"/>
      <c r="IK17" s="41"/>
      <c r="IL17" s="41"/>
      <c r="IM17" s="41"/>
      <c r="IN17" s="41"/>
      <c r="IO17" s="41"/>
      <c r="IP17" s="41"/>
      <c r="IQ17" s="41"/>
      <c r="IR17" s="41"/>
      <c r="IS17" s="41"/>
    </row>
    <row r="18" spans="1:253" s="42" customFormat="1" ht="45" hidden="1">
      <c r="A18" s="80" t="s">
        <v>90</v>
      </c>
      <c r="B18" s="39" t="s">
        <v>91</v>
      </c>
      <c r="C18" s="150"/>
      <c r="D18" s="151"/>
      <c r="E18" s="151"/>
      <c r="F18" s="40"/>
      <c r="G18" s="41"/>
      <c r="H18" s="41"/>
      <c r="I18" s="41"/>
      <c r="J18" s="41"/>
      <c r="K18" s="41"/>
      <c r="L18" s="41"/>
      <c r="IK18" s="41"/>
      <c r="IL18" s="41"/>
      <c r="IM18" s="41"/>
      <c r="IN18" s="41"/>
      <c r="IO18" s="41"/>
      <c r="IP18" s="41"/>
      <c r="IQ18" s="41"/>
      <c r="IR18" s="41"/>
      <c r="IS18" s="41"/>
    </row>
    <row r="19" spans="1:253" s="42" customFormat="1" ht="30" hidden="1">
      <c r="A19" s="80">
        <v>15000000</v>
      </c>
      <c r="B19" s="39" t="s">
        <v>44</v>
      </c>
      <c r="C19" s="150"/>
      <c r="D19" s="151"/>
      <c r="E19" s="151"/>
      <c r="F19" s="40"/>
      <c r="G19" s="41"/>
      <c r="H19" s="41"/>
      <c r="I19" s="41"/>
      <c r="J19" s="41"/>
      <c r="K19" s="41"/>
      <c r="L19" s="41"/>
      <c r="IK19" s="41"/>
      <c r="IL19" s="41"/>
      <c r="IM19" s="41"/>
      <c r="IN19" s="41"/>
      <c r="IO19" s="41"/>
      <c r="IP19" s="41"/>
      <c r="IQ19" s="41"/>
      <c r="IR19" s="41"/>
      <c r="IS19" s="41"/>
    </row>
    <row r="20" spans="1:253" s="42" customFormat="1" ht="15" hidden="1">
      <c r="A20" s="80" t="s">
        <v>40</v>
      </c>
      <c r="B20" s="39" t="s">
        <v>40</v>
      </c>
      <c r="C20" s="150"/>
      <c r="D20" s="151"/>
      <c r="E20" s="151"/>
      <c r="F20" s="40"/>
      <c r="G20" s="41"/>
      <c r="H20" s="41"/>
      <c r="I20" s="41"/>
      <c r="J20" s="41"/>
      <c r="K20" s="41"/>
      <c r="L20" s="41"/>
      <c r="IK20" s="41"/>
      <c r="IL20" s="41"/>
      <c r="IM20" s="41"/>
      <c r="IN20" s="41"/>
      <c r="IO20" s="41"/>
      <c r="IP20" s="41"/>
      <c r="IQ20" s="41"/>
      <c r="IR20" s="41"/>
      <c r="IS20" s="41"/>
    </row>
    <row r="21" spans="1:253" s="42" customFormat="1" ht="30" hidden="1">
      <c r="A21" s="80">
        <v>16000000</v>
      </c>
      <c r="B21" s="39" t="s">
        <v>45</v>
      </c>
      <c r="C21" s="150"/>
      <c r="D21" s="151"/>
      <c r="E21" s="151"/>
      <c r="F21" s="40"/>
      <c r="G21" s="41"/>
      <c r="H21" s="41"/>
      <c r="I21" s="41"/>
      <c r="J21" s="41"/>
      <c r="K21" s="41"/>
      <c r="L21" s="41"/>
      <c r="IK21" s="41"/>
      <c r="IL21" s="41"/>
      <c r="IM21" s="41"/>
      <c r="IN21" s="41"/>
      <c r="IO21" s="41"/>
      <c r="IP21" s="41"/>
      <c r="IQ21" s="41"/>
      <c r="IR21" s="41"/>
      <c r="IS21" s="41"/>
    </row>
    <row r="22" spans="1:253" s="42" customFormat="1" ht="15" hidden="1">
      <c r="A22" s="80" t="s">
        <v>40</v>
      </c>
      <c r="B22" s="39" t="s">
        <v>40</v>
      </c>
      <c r="C22" s="150"/>
      <c r="D22" s="151"/>
      <c r="E22" s="151"/>
      <c r="F22" s="40"/>
      <c r="G22" s="41"/>
      <c r="H22" s="41"/>
      <c r="I22" s="41"/>
      <c r="J22" s="41"/>
      <c r="K22" s="41"/>
      <c r="L22" s="41"/>
      <c r="IK22" s="41"/>
      <c r="IL22" s="41"/>
      <c r="IM22" s="41"/>
      <c r="IN22" s="41"/>
      <c r="IO22" s="41"/>
      <c r="IP22" s="41"/>
      <c r="IQ22" s="41"/>
      <c r="IR22" s="41"/>
      <c r="IS22" s="41"/>
    </row>
    <row r="23" spans="1:253" s="42" customFormat="1" ht="30" hidden="1">
      <c r="A23" s="80">
        <v>17000000</v>
      </c>
      <c r="B23" s="39" t="s">
        <v>23</v>
      </c>
      <c r="C23" s="150"/>
      <c r="D23" s="151"/>
      <c r="E23" s="151"/>
      <c r="F23" s="40"/>
      <c r="G23" s="41"/>
      <c r="H23" s="41"/>
      <c r="I23" s="41"/>
      <c r="J23" s="41"/>
      <c r="K23" s="41"/>
      <c r="L23" s="41"/>
      <c r="IK23" s="41"/>
      <c r="IL23" s="41"/>
      <c r="IM23" s="41"/>
      <c r="IN23" s="41"/>
      <c r="IO23" s="41"/>
      <c r="IP23" s="41"/>
      <c r="IQ23" s="41"/>
      <c r="IR23" s="41"/>
      <c r="IS23" s="41"/>
    </row>
    <row r="24" spans="1:253" s="42" customFormat="1" ht="15" hidden="1">
      <c r="A24" s="80" t="s">
        <v>40</v>
      </c>
      <c r="B24" s="39" t="s">
        <v>40</v>
      </c>
      <c r="C24" s="150"/>
      <c r="D24" s="151"/>
      <c r="E24" s="151"/>
      <c r="F24" s="40"/>
      <c r="G24" s="41"/>
      <c r="H24" s="41"/>
      <c r="I24" s="41"/>
      <c r="J24" s="41"/>
      <c r="K24" s="41"/>
      <c r="L24" s="41"/>
      <c r="IK24" s="41"/>
      <c r="IL24" s="41"/>
      <c r="IM24" s="41"/>
      <c r="IN24" s="41"/>
      <c r="IO24" s="41"/>
      <c r="IP24" s="41"/>
      <c r="IQ24" s="41"/>
      <c r="IR24" s="41"/>
      <c r="IS24" s="41"/>
    </row>
    <row r="25" spans="1:253" s="84" customFormat="1" ht="15">
      <c r="A25" s="81">
        <v>18000000</v>
      </c>
      <c r="B25" s="82" t="s">
        <v>72</v>
      </c>
      <c r="C25" s="148">
        <f aca="true" t="shared" si="0" ref="C25:C30">E25+D25</f>
        <v>965200</v>
      </c>
      <c r="D25" s="147">
        <f>D26+D32</f>
        <v>965200</v>
      </c>
      <c r="E25" s="147"/>
      <c r="F25" s="26"/>
      <c r="G25" s="83"/>
      <c r="H25" s="83"/>
      <c r="I25" s="83"/>
      <c r="J25" s="83"/>
      <c r="K25" s="83"/>
      <c r="L25" s="83"/>
      <c r="IK25" s="83"/>
      <c r="IL25" s="83"/>
      <c r="IM25" s="83"/>
      <c r="IN25" s="83"/>
      <c r="IO25" s="83"/>
      <c r="IP25" s="83"/>
      <c r="IQ25" s="83"/>
      <c r="IR25" s="83"/>
      <c r="IS25" s="83"/>
    </row>
    <row r="26" spans="1:253" s="89" customFormat="1" ht="15">
      <c r="A26" s="85" t="s">
        <v>92</v>
      </c>
      <c r="B26" s="86" t="s">
        <v>93</v>
      </c>
      <c r="C26" s="148">
        <f t="shared" si="0"/>
        <v>765400</v>
      </c>
      <c r="D26" s="153">
        <f>D27+D28+D29+D30+D31</f>
        <v>765400</v>
      </c>
      <c r="E26" s="149"/>
      <c r="F26" s="87"/>
      <c r="G26" s="88"/>
      <c r="H26" s="88"/>
      <c r="I26" s="88"/>
      <c r="J26" s="88"/>
      <c r="K26" s="88"/>
      <c r="L26" s="88"/>
      <c r="IK26" s="88"/>
      <c r="IL26" s="88"/>
      <c r="IM26" s="88"/>
      <c r="IN26" s="88"/>
      <c r="IO26" s="88"/>
      <c r="IP26" s="88"/>
      <c r="IQ26" s="88"/>
      <c r="IR26" s="88"/>
      <c r="IS26" s="88"/>
    </row>
    <row r="27" spans="1:253" s="89" customFormat="1" ht="60">
      <c r="A27" s="80" t="s">
        <v>153</v>
      </c>
      <c r="B27" s="39" t="s">
        <v>154</v>
      </c>
      <c r="C27" s="150">
        <f t="shared" si="0"/>
        <v>500</v>
      </c>
      <c r="D27" s="151">
        <v>500</v>
      </c>
      <c r="E27" s="151"/>
      <c r="F27" s="40"/>
      <c r="G27" s="88"/>
      <c r="H27" s="88"/>
      <c r="I27" s="88"/>
      <c r="J27" s="88"/>
      <c r="K27" s="88"/>
      <c r="L27" s="88"/>
      <c r="IK27" s="88"/>
      <c r="IL27" s="88"/>
      <c r="IM27" s="88"/>
      <c r="IN27" s="88"/>
      <c r="IO27" s="88"/>
      <c r="IP27" s="88"/>
      <c r="IQ27" s="88"/>
      <c r="IR27" s="88"/>
      <c r="IS27" s="88"/>
    </row>
    <row r="28" spans="1:253" s="42" customFormat="1" ht="60">
      <c r="A28" s="80" t="s">
        <v>94</v>
      </c>
      <c r="B28" s="39" t="s">
        <v>95</v>
      </c>
      <c r="C28" s="150">
        <f t="shared" si="0"/>
        <v>1200</v>
      </c>
      <c r="D28" s="151">
        <v>1200</v>
      </c>
      <c r="E28" s="151"/>
      <c r="F28" s="40"/>
      <c r="G28" s="41"/>
      <c r="H28" s="41"/>
      <c r="I28" s="41"/>
      <c r="J28" s="41"/>
      <c r="K28" s="41"/>
      <c r="L28" s="41"/>
      <c r="IK28" s="41"/>
      <c r="IL28" s="41"/>
      <c r="IM28" s="41"/>
      <c r="IN28" s="41"/>
      <c r="IO28" s="41"/>
      <c r="IP28" s="41"/>
      <c r="IQ28" s="41"/>
      <c r="IR28" s="41"/>
      <c r="IS28" s="41"/>
    </row>
    <row r="29" spans="1:253" s="42" customFormat="1" ht="15">
      <c r="A29" s="80" t="s">
        <v>96</v>
      </c>
      <c r="B29" s="39" t="s">
        <v>97</v>
      </c>
      <c r="C29" s="150">
        <f t="shared" si="0"/>
        <v>60000</v>
      </c>
      <c r="D29" s="151">
        <v>60000</v>
      </c>
      <c r="E29" s="151"/>
      <c r="F29" s="40"/>
      <c r="G29" s="41"/>
      <c r="H29" s="41"/>
      <c r="I29" s="41"/>
      <c r="J29" s="41"/>
      <c r="K29" s="41"/>
      <c r="L29" s="41"/>
      <c r="IK29" s="41"/>
      <c r="IL29" s="41"/>
      <c r="IM29" s="41"/>
      <c r="IN29" s="41"/>
      <c r="IO29" s="41"/>
      <c r="IP29" s="41"/>
      <c r="IQ29" s="41"/>
      <c r="IR29" s="41"/>
      <c r="IS29" s="41"/>
    </row>
    <row r="30" spans="1:253" s="42" customFormat="1" ht="15">
      <c r="A30" s="80" t="s">
        <v>98</v>
      </c>
      <c r="B30" s="39" t="s">
        <v>99</v>
      </c>
      <c r="C30" s="150">
        <f t="shared" si="0"/>
        <v>693700</v>
      </c>
      <c r="D30" s="151">
        <f>600000+13700+80000</f>
        <v>693700</v>
      </c>
      <c r="E30" s="151"/>
      <c r="F30" s="40"/>
      <c r="G30" s="41"/>
      <c r="H30" s="41"/>
      <c r="I30" s="41"/>
      <c r="J30" s="41"/>
      <c r="K30" s="41"/>
      <c r="L30" s="41"/>
      <c r="IK30" s="41"/>
      <c r="IL30" s="41"/>
      <c r="IM30" s="41"/>
      <c r="IN30" s="41"/>
      <c r="IO30" s="41"/>
      <c r="IP30" s="41"/>
      <c r="IQ30" s="41"/>
      <c r="IR30" s="41"/>
      <c r="IS30" s="41"/>
    </row>
    <row r="31" spans="1:253" s="42" customFormat="1" ht="15">
      <c r="A31" s="80" t="s">
        <v>100</v>
      </c>
      <c r="B31" s="39" t="s">
        <v>101</v>
      </c>
      <c r="C31" s="150">
        <f>E31+D31</f>
        <v>10000</v>
      </c>
      <c r="D31" s="151">
        <v>10000</v>
      </c>
      <c r="E31" s="151"/>
      <c r="F31" s="40"/>
      <c r="G31" s="41"/>
      <c r="H31" s="41"/>
      <c r="I31" s="41"/>
      <c r="J31" s="41"/>
      <c r="K31" s="41"/>
      <c r="L31" s="41"/>
      <c r="IK31" s="41"/>
      <c r="IL31" s="41"/>
      <c r="IM31" s="41"/>
      <c r="IN31" s="41"/>
      <c r="IO31" s="41"/>
      <c r="IP31" s="41"/>
      <c r="IQ31" s="41"/>
      <c r="IR31" s="41"/>
      <c r="IS31" s="41"/>
    </row>
    <row r="32" spans="1:253" s="89" customFormat="1" ht="15">
      <c r="A32" s="85" t="s">
        <v>102</v>
      </c>
      <c r="B32" s="86" t="s">
        <v>103</v>
      </c>
      <c r="C32" s="148">
        <f aca="true" t="shared" si="1" ref="C32:C72">E32+D32</f>
        <v>199800</v>
      </c>
      <c r="D32" s="153">
        <f>D34+D33+D35</f>
        <v>199800</v>
      </c>
      <c r="E32" s="149"/>
      <c r="F32" s="87"/>
      <c r="G32" s="88"/>
      <c r="H32" s="88"/>
      <c r="I32" s="88"/>
      <c r="J32" s="88"/>
      <c r="K32" s="88"/>
      <c r="L32" s="88"/>
      <c r="IK32" s="88"/>
      <c r="IL32" s="88"/>
      <c r="IM32" s="88"/>
      <c r="IN32" s="88"/>
      <c r="IO32" s="88"/>
      <c r="IP32" s="88"/>
      <c r="IQ32" s="88"/>
      <c r="IR32" s="88"/>
      <c r="IS32" s="88"/>
    </row>
    <row r="33" spans="1:253" s="42" customFormat="1" ht="15">
      <c r="A33" s="80" t="s">
        <v>104</v>
      </c>
      <c r="B33" s="39" t="s">
        <v>105</v>
      </c>
      <c r="C33" s="150">
        <f t="shared" si="1"/>
        <v>45000</v>
      </c>
      <c r="D33" s="151">
        <v>45000</v>
      </c>
      <c r="E33" s="151"/>
      <c r="F33" s="40"/>
      <c r="G33" s="41"/>
      <c r="H33" s="41"/>
      <c r="I33" s="41"/>
      <c r="J33" s="41"/>
      <c r="K33" s="41"/>
      <c r="L33" s="41"/>
      <c r="IK33" s="41"/>
      <c r="IL33" s="41"/>
      <c r="IM33" s="41"/>
      <c r="IN33" s="41"/>
      <c r="IO33" s="41"/>
      <c r="IP33" s="41"/>
      <c r="IQ33" s="41"/>
      <c r="IR33" s="41"/>
      <c r="IS33" s="41"/>
    </row>
    <row r="34" spans="1:253" s="42" customFormat="1" ht="15">
      <c r="A34" s="80" t="s">
        <v>106</v>
      </c>
      <c r="B34" s="39" t="s">
        <v>107</v>
      </c>
      <c r="C34" s="150">
        <f t="shared" si="1"/>
        <v>20000</v>
      </c>
      <c r="D34" s="151">
        <v>20000</v>
      </c>
      <c r="E34" s="151"/>
      <c r="F34" s="40"/>
      <c r="G34" s="41"/>
      <c r="H34" s="41"/>
      <c r="I34" s="41"/>
      <c r="J34" s="41"/>
      <c r="K34" s="41"/>
      <c r="L34" s="41"/>
      <c r="IK34" s="41"/>
      <c r="IL34" s="41"/>
      <c r="IM34" s="41"/>
      <c r="IN34" s="41"/>
      <c r="IO34" s="41"/>
      <c r="IP34" s="41"/>
      <c r="IQ34" s="41"/>
      <c r="IR34" s="41"/>
      <c r="IS34" s="41"/>
    </row>
    <row r="35" spans="1:253" s="42" customFormat="1" ht="30">
      <c r="A35" s="80" t="s">
        <v>108</v>
      </c>
      <c r="B35" s="39" t="s">
        <v>109</v>
      </c>
      <c r="C35" s="150">
        <f t="shared" si="1"/>
        <v>134800</v>
      </c>
      <c r="D35" s="151">
        <f>110000+24800</f>
        <v>134800</v>
      </c>
      <c r="E35" s="151"/>
      <c r="F35" s="40"/>
      <c r="G35" s="41"/>
      <c r="H35" s="41"/>
      <c r="I35" s="41"/>
      <c r="J35" s="41"/>
      <c r="K35" s="41"/>
      <c r="L35" s="41"/>
      <c r="IK35" s="41"/>
      <c r="IL35" s="41"/>
      <c r="IM35" s="41"/>
      <c r="IN35" s="41"/>
      <c r="IO35" s="41"/>
      <c r="IP35" s="41"/>
      <c r="IQ35" s="41"/>
      <c r="IR35" s="41"/>
      <c r="IS35" s="41"/>
    </row>
    <row r="36" spans="1:253" s="42" customFormat="1" ht="15" hidden="1">
      <c r="A36" s="80">
        <v>19000000</v>
      </c>
      <c r="B36" s="39" t="s">
        <v>17</v>
      </c>
      <c r="C36" s="150">
        <f t="shared" si="1"/>
        <v>0</v>
      </c>
      <c r="D36" s="151"/>
      <c r="E36" s="151"/>
      <c r="F36" s="40"/>
      <c r="G36" s="41"/>
      <c r="H36" s="41"/>
      <c r="I36" s="41"/>
      <c r="J36" s="41"/>
      <c r="K36" s="41"/>
      <c r="L36" s="41"/>
      <c r="IK36" s="41"/>
      <c r="IL36" s="41"/>
      <c r="IM36" s="41"/>
      <c r="IN36" s="41"/>
      <c r="IO36" s="41"/>
      <c r="IP36" s="41"/>
      <c r="IQ36" s="41"/>
      <c r="IR36" s="41"/>
      <c r="IS36" s="41"/>
    </row>
    <row r="37" spans="1:253" s="42" customFormat="1" ht="15" hidden="1">
      <c r="A37" s="80" t="s">
        <v>40</v>
      </c>
      <c r="B37" s="39" t="s">
        <v>40</v>
      </c>
      <c r="C37" s="150">
        <f t="shared" si="1"/>
        <v>0</v>
      </c>
      <c r="D37" s="151"/>
      <c r="E37" s="151"/>
      <c r="F37" s="40"/>
      <c r="G37" s="41"/>
      <c r="H37" s="41"/>
      <c r="I37" s="41"/>
      <c r="J37" s="41"/>
      <c r="K37" s="41"/>
      <c r="L37" s="41"/>
      <c r="IK37" s="41"/>
      <c r="IL37" s="41"/>
      <c r="IM37" s="41"/>
      <c r="IN37" s="41"/>
      <c r="IO37" s="41"/>
      <c r="IP37" s="41"/>
      <c r="IQ37" s="41"/>
      <c r="IR37" s="41"/>
      <c r="IS37" s="41"/>
    </row>
    <row r="38" spans="1:253" s="29" customFormat="1" ht="15">
      <c r="A38" s="79">
        <v>20000000</v>
      </c>
      <c r="B38" s="25" t="s">
        <v>18</v>
      </c>
      <c r="C38" s="148">
        <f t="shared" si="1"/>
        <v>400</v>
      </c>
      <c r="D38" s="154">
        <f>D42+D39</f>
        <v>400</v>
      </c>
      <c r="E38" s="155"/>
      <c r="F38" s="34"/>
      <c r="G38" s="4"/>
      <c r="H38" s="4"/>
      <c r="I38" s="4"/>
      <c r="J38" s="4"/>
      <c r="K38" s="4"/>
      <c r="L38" s="4"/>
      <c r="IK38" s="4"/>
      <c r="IL38" s="4"/>
      <c r="IM38" s="4"/>
      <c r="IN38" s="4"/>
      <c r="IO38" s="4"/>
      <c r="IP38" s="4"/>
      <c r="IQ38" s="4"/>
      <c r="IR38" s="4"/>
      <c r="IS38" s="4"/>
    </row>
    <row r="39" spans="1:253" s="89" customFormat="1" ht="30">
      <c r="A39" s="85">
        <v>21000000</v>
      </c>
      <c r="B39" s="86" t="s">
        <v>19</v>
      </c>
      <c r="C39" s="148">
        <f t="shared" si="1"/>
        <v>100</v>
      </c>
      <c r="D39" s="153">
        <f>D40</f>
        <v>100</v>
      </c>
      <c r="E39" s="149"/>
      <c r="F39" s="87"/>
      <c r="G39" s="88"/>
      <c r="H39" s="88"/>
      <c r="I39" s="88"/>
      <c r="J39" s="88"/>
      <c r="K39" s="88"/>
      <c r="L39" s="88"/>
      <c r="IK39" s="88"/>
      <c r="IL39" s="88"/>
      <c r="IM39" s="88"/>
      <c r="IN39" s="88"/>
      <c r="IO39" s="88"/>
      <c r="IP39" s="88"/>
      <c r="IQ39" s="88"/>
      <c r="IR39" s="88"/>
      <c r="IS39" s="88"/>
    </row>
    <row r="40" spans="1:253" s="42" customFormat="1" ht="15">
      <c r="A40" s="80" t="s">
        <v>110</v>
      </c>
      <c r="B40" s="39" t="s">
        <v>111</v>
      </c>
      <c r="C40" s="150">
        <f t="shared" si="1"/>
        <v>100</v>
      </c>
      <c r="D40" s="151">
        <f>D41</f>
        <v>100</v>
      </c>
      <c r="E40" s="151"/>
      <c r="F40" s="40"/>
      <c r="G40" s="41"/>
      <c r="H40" s="41"/>
      <c r="I40" s="41"/>
      <c r="J40" s="41"/>
      <c r="K40" s="41"/>
      <c r="L40" s="41"/>
      <c r="IK40" s="41"/>
      <c r="IL40" s="41"/>
      <c r="IM40" s="41"/>
      <c r="IN40" s="41"/>
      <c r="IO40" s="41"/>
      <c r="IP40" s="41"/>
      <c r="IQ40" s="41"/>
      <c r="IR40" s="41"/>
      <c r="IS40" s="41"/>
    </row>
    <row r="41" spans="1:253" s="42" customFormat="1" ht="15">
      <c r="A41" s="80" t="s">
        <v>112</v>
      </c>
      <c r="B41" s="39" t="s">
        <v>113</v>
      </c>
      <c r="C41" s="150">
        <f t="shared" si="1"/>
        <v>100</v>
      </c>
      <c r="D41" s="151">
        <v>100</v>
      </c>
      <c r="E41" s="151"/>
      <c r="F41" s="40"/>
      <c r="G41" s="41"/>
      <c r="H41" s="41"/>
      <c r="I41" s="41"/>
      <c r="J41" s="41"/>
      <c r="K41" s="41"/>
      <c r="L41" s="41"/>
      <c r="IK41" s="41"/>
      <c r="IL41" s="41"/>
      <c r="IM41" s="41"/>
      <c r="IN41" s="41"/>
      <c r="IO41" s="41"/>
      <c r="IP41" s="41"/>
      <c r="IQ41" s="41"/>
      <c r="IR41" s="41"/>
      <c r="IS41" s="41"/>
    </row>
    <row r="42" spans="1:253" s="42" customFormat="1" ht="45">
      <c r="A42" s="85">
        <v>22000000</v>
      </c>
      <c r="B42" s="86" t="s">
        <v>20</v>
      </c>
      <c r="C42" s="148">
        <f t="shared" si="1"/>
        <v>300</v>
      </c>
      <c r="D42" s="153">
        <f>D44+D43</f>
        <v>300</v>
      </c>
      <c r="E42" s="151"/>
      <c r="F42" s="40"/>
      <c r="G42" s="41"/>
      <c r="H42" s="41"/>
      <c r="I42" s="41"/>
      <c r="J42" s="41"/>
      <c r="K42" s="41"/>
      <c r="L42" s="41"/>
      <c r="IK42" s="41"/>
      <c r="IL42" s="41"/>
      <c r="IM42" s="41"/>
      <c r="IN42" s="41"/>
      <c r="IO42" s="41"/>
      <c r="IP42" s="41"/>
      <c r="IQ42" s="41"/>
      <c r="IR42" s="41"/>
      <c r="IS42" s="41"/>
    </row>
    <row r="43" spans="1:253" s="42" customFormat="1" ht="30">
      <c r="A43" s="80" t="s">
        <v>114</v>
      </c>
      <c r="B43" s="39" t="s">
        <v>115</v>
      </c>
      <c r="C43" s="150">
        <f t="shared" si="1"/>
        <v>200</v>
      </c>
      <c r="D43" s="151">
        <v>200</v>
      </c>
      <c r="E43" s="151"/>
      <c r="F43" s="40"/>
      <c r="G43" s="41"/>
      <c r="H43" s="41"/>
      <c r="I43" s="41"/>
      <c r="J43" s="41"/>
      <c r="K43" s="41"/>
      <c r="L43" s="41"/>
      <c r="IK43" s="41"/>
      <c r="IL43" s="41"/>
      <c r="IM43" s="41"/>
      <c r="IN43" s="41"/>
      <c r="IO43" s="41"/>
      <c r="IP43" s="41"/>
      <c r="IQ43" s="41"/>
      <c r="IR43" s="41"/>
      <c r="IS43" s="41"/>
    </row>
    <row r="44" spans="1:253" s="42" customFormat="1" ht="60">
      <c r="A44" s="80" t="s">
        <v>116</v>
      </c>
      <c r="B44" s="39" t="s">
        <v>117</v>
      </c>
      <c r="C44" s="150">
        <f t="shared" si="1"/>
        <v>100</v>
      </c>
      <c r="D44" s="151">
        <v>100</v>
      </c>
      <c r="E44" s="151"/>
      <c r="F44" s="40"/>
      <c r="G44" s="41"/>
      <c r="H44" s="41"/>
      <c r="I44" s="41"/>
      <c r="J44" s="41"/>
      <c r="K44" s="41"/>
      <c r="L44" s="41"/>
      <c r="IK44" s="41"/>
      <c r="IL44" s="41"/>
      <c r="IM44" s="41"/>
      <c r="IN44" s="41"/>
      <c r="IO44" s="41"/>
      <c r="IP44" s="41"/>
      <c r="IQ44" s="41"/>
      <c r="IR44" s="41"/>
      <c r="IS44" s="41"/>
    </row>
    <row r="45" spans="1:253" s="42" customFormat="1" ht="30" hidden="1">
      <c r="A45" s="80">
        <v>23000000</v>
      </c>
      <c r="B45" s="39" t="s">
        <v>46</v>
      </c>
      <c r="C45" s="150">
        <f t="shared" si="1"/>
        <v>0</v>
      </c>
      <c r="D45" s="151"/>
      <c r="E45" s="151"/>
      <c r="F45" s="40"/>
      <c r="G45" s="41"/>
      <c r="H45" s="41"/>
      <c r="I45" s="41"/>
      <c r="J45" s="41"/>
      <c r="K45" s="41"/>
      <c r="L45" s="41"/>
      <c r="IK45" s="41"/>
      <c r="IL45" s="41"/>
      <c r="IM45" s="41"/>
      <c r="IN45" s="41"/>
      <c r="IO45" s="41"/>
      <c r="IP45" s="41"/>
      <c r="IQ45" s="41"/>
      <c r="IR45" s="41"/>
      <c r="IS45" s="41"/>
    </row>
    <row r="46" spans="1:253" s="42" customFormat="1" ht="15" hidden="1">
      <c r="A46" s="80" t="s">
        <v>40</v>
      </c>
      <c r="B46" s="39" t="s">
        <v>40</v>
      </c>
      <c r="C46" s="150">
        <f t="shared" si="1"/>
        <v>0</v>
      </c>
      <c r="D46" s="151"/>
      <c r="E46" s="151"/>
      <c r="F46" s="40"/>
      <c r="G46" s="41"/>
      <c r="H46" s="41"/>
      <c r="I46" s="41"/>
      <c r="J46" s="41"/>
      <c r="K46" s="41"/>
      <c r="L46" s="41"/>
      <c r="IK46" s="41"/>
      <c r="IL46" s="41"/>
      <c r="IM46" s="41"/>
      <c r="IN46" s="41"/>
      <c r="IO46" s="41"/>
      <c r="IP46" s="41"/>
      <c r="IQ46" s="41"/>
      <c r="IR46" s="41"/>
      <c r="IS46" s="41"/>
    </row>
    <row r="47" spans="1:253" s="42" customFormat="1" ht="15" hidden="1">
      <c r="A47" s="80">
        <v>24000000</v>
      </c>
      <c r="B47" s="39" t="s">
        <v>24</v>
      </c>
      <c r="C47" s="150">
        <f t="shared" si="1"/>
        <v>0</v>
      </c>
      <c r="D47" s="151"/>
      <c r="E47" s="151"/>
      <c r="F47" s="40"/>
      <c r="G47" s="41"/>
      <c r="H47" s="41"/>
      <c r="I47" s="41"/>
      <c r="J47" s="41"/>
      <c r="K47" s="41"/>
      <c r="L47" s="41"/>
      <c r="IK47" s="41"/>
      <c r="IL47" s="41"/>
      <c r="IM47" s="41"/>
      <c r="IN47" s="41"/>
      <c r="IO47" s="41"/>
      <c r="IP47" s="41"/>
      <c r="IQ47" s="41"/>
      <c r="IR47" s="41"/>
      <c r="IS47" s="41"/>
    </row>
    <row r="48" spans="1:253" s="42" customFormat="1" ht="15" hidden="1">
      <c r="A48" s="80" t="s">
        <v>40</v>
      </c>
      <c r="B48" s="39" t="s">
        <v>40</v>
      </c>
      <c r="C48" s="150">
        <f t="shared" si="1"/>
        <v>0</v>
      </c>
      <c r="D48" s="150"/>
      <c r="E48" s="150"/>
      <c r="F48" s="2"/>
      <c r="G48" s="41"/>
      <c r="H48" s="41"/>
      <c r="I48" s="41"/>
      <c r="J48" s="41"/>
      <c r="K48" s="41"/>
      <c r="L48" s="41"/>
      <c r="IK48" s="41"/>
      <c r="IL48" s="41"/>
      <c r="IM48" s="41"/>
      <c r="IN48" s="41"/>
      <c r="IO48" s="41"/>
      <c r="IP48" s="41"/>
      <c r="IQ48" s="41"/>
      <c r="IR48" s="41"/>
      <c r="IS48" s="41"/>
    </row>
    <row r="49" spans="1:253" s="42" customFormat="1" ht="28.5">
      <c r="A49" s="81">
        <v>25000000</v>
      </c>
      <c r="B49" s="82" t="s">
        <v>47</v>
      </c>
      <c r="C49" s="152">
        <f t="shared" si="1"/>
        <v>3712.07</v>
      </c>
      <c r="D49" s="152"/>
      <c r="E49" s="152">
        <f>E50+E52</f>
        <v>3712.07</v>
      </c>
      <c r="F49" s="2"/>
      <c r="G49" s="41"/>
      <c r="H49" s="41"/>
      <c r="I49" s="41"/>
      <c r="J49" s="41"/>
      <c r="K49" s="41"/>
      <c r="L49" s="41"/>
      <c r="IK49" s="41"/>
      <c r="IL49" s="41"/>
      <c r="IM49" s="41"/>
      <c r="IN49" s="41"/>
      <c r="IO49" s="41"/>
      <c r="IP49" s="41"/>
      <c r="IQ49" s="41"/>
      <c r="IR49" s="41"/>
      <c r="IS49" s="41"/>
    </row>
    <row r="50" spans="1:253" s="42" customFormat="1" ht="45">
      <c r="A50" s="85" t="s">
        <v>121</v>
      </c>
      <c r="B50" s="86" t="s">
        <v>123</v>
      </c>
      <c r="C50" s="152">
        <f t="shared" si="1"/>
        <v>300</v>
      </c>
      <c r="D50" s="148"/>
      <c r="E50" s="148">
        <f>E51</f>
        <v>300</v>
      </c>
      <c r="F50" s="2"/>
      <c r="G50" s="41"/>
      <c r="H50" s="41"/>
      <c r="I50" s="41"/>
      <c r="J50" s="41"/>
      <c r="K50" s="41"/>
      <c r="L50" s="41"/>
      <c r="IK50" s="41"/>
      <c r="IL50" s="41"/>
      <c r="IM50" s="41"/>
      <c r="IN50" s="41"/>
      <c r="IO50" s="41"/>
      <c r="IP50" s="41"/>
      <c r="IQ50" s="41"/>
      <c r="IR50" s="41"/>
      <c r="IS50" s="41"/>
    </row>
    <row r="51" spans="1:253" s="42" customFormat="1" ht="45">
      <c r="A51" s="80" t="s">
        <v>122</v>
      </c>
      <c r="B51" s="39" t="s">
        <v>124</v>
      </c>
      <c r="C51" s="150">
        <f t="shared" si="1"/>
        <v>300</v>
      </c>
      <c r="D51" s="150"/>
      <c r="E51" s="150">
        <v>300</v>
      </c>
      <c r="F51" s="2"/>
      <c r="G51" s="41"/>
      <c r="H51" s="41"/>
      <c r="I51" s="41"/>
      <c r="J51" s="41"/>
      <c r="K51" s="41"/>
      <c r="L51" s="41"/>
      <c r="IK51" s="41"/>
      <c r="IL51" s="41"/>
      <c r="IM51" s="41"/>
      <c r="IN51" s="41"/>
      <c r="IO51" s="41"/>
      <c r="IP51" s="41"/>
      <c r="IQ51" s="41"/>
      <c r="IR51" s="41"/>
      <c r="IS51" s="41"/>
    </row>
    <row r="52" spans="1:253" s="42" customFormat="1" ht="15">
      <c r="A52" s="80" t="s">
        <v>207</v>
      </c>
      <c r="B52" s="39" t="s">
        <v>208</v>
      </c>
      <c r="C52" s="150">
        <f>E52</f>
        <v>3412.07</v>
      </c>
      <c r="D52" s="150"/>
      <c r="E52" s="150">
        <v>3412.07</v>
      </c>
      <c r="F52" s="2"/>
      <c r="G52" s="41"/>
      <c r="H52" s="41"/>
      <c r="I52" s="41"/>
      <c r="J52" s="41"/>
      <c r="K52" s="41"/>
      <c r="L52" s="41"/>
      <c r="IK52" s="41"/>
      <c r="IL52" s="41"/>
      <c r="IM52" s="41"/>
      <c r="IN52" s="41"/>
      <c r="IO52" s="41"/>
      <c r="IP52" s="41"/>
      <c r="IQ52" s="41"/>
      <c r="IR52" s="41"/>
      <c r="IS52" s="41"/>
    </row>
    <row r="53" spans="1:253" s="29" customFormat="1" ht="15" hidden="1">
      <c r="A53" s="79">
        <v>30000000</v>
      </c>
      <c r="B53" s="25" t="s">
        <v>25</v>
      </c>
      <c r="C53" s="150">
        <f t="shared" si="1"/>
        <v>0</v>
      </c>
      <c r="D53" s="156"/>
      <c r="E53" s="156"/>
      <c r="F53" s="33"/>
      <c r="G53" s="4"/>
      <c r="H53" s="4"/>
      <c r="I53" s="4"/>
      <c r="J53" s="4"/>
      <c r="K53" s="4"/>
      <c r="L53" s="4"/>
      <c r="IK53" s="4"/>
      <c r="IL53" s="4"/>
      <c r="IM53" s="4"/>
      <c r="IN53" s="4"/>
      <c r="IO53" s="4"/>
      <c r="IP53" s="4"/>
      <c r="IQ53" s="4"/>
      <c r="IR53" s="4"/>
      <c r="IS53" s="4"/>
    </row>
    <row r="54" spans="1:253" s="42" customFormat="1" ht="30" hidden="1">
      <c r="A54" s="80">
        <v>31000000</v>
      </c>
      <c r="B54" s="39" t="s">
        <v>26</v>
      </c>
      <c r="C54" s="150">
        <f t="shared" si="1"/>
        <v>0</v>
      </c>
      <c r="D54" s="151"/>
      <c r="E54" s="151"/>
      <c r="F54" s="40"/>
      <c r="G54" s="41"/>
      <c r="H54" s="41"/>
      <c r="I54" s="41"/>
      <c r="J54" s="41"/>
      <c r="K54" s="41"/>
      <c r="L54" s="41"/>
      <c r="IK54" s="41"/>
      <c r="IL54" s="41"/>
      <c r="IM54" s="41"/>
      <c r="IN54" s="41"/>
      <c r="IO54" s="41"/>
      <c r="IP54" s="41"/>
      <c r="IQ54" s="41"/>
      <c r="IR54" s="41"/>
      <c r="IS54" s="41"/>
    </row>
    <row r="55" spans="1:253" s="42" customFormat="1" ht="15" hidden="1">
      <c r="A55" s="80" t="s">
        <v>40</v>
      </c>
      <c r="B55" s="39" t="s">
        <v>40</v>
      </c>
      <c r="C55" s="150">
        <f t="shared" si="1"/>
        <v>0</v>
      </c>
      <c r="D55" s="151"/>
      <c r="E55" s="151"/>
      <c r="F55" s="40"/>
      <c r="G55" s="41"/>
      <c r="H55" s="41"/>
      <c r="I55" s="41"/>
      <c r="J55" s="41"/>
      <c r="K55" s="41"/>
      <c r="L55" s="41"/>
      <c r="IK55" s="41"/>
      <c r="IL55" s="41"/>
      <c r="IM55" s="41"/>
      <c r="IN55" s="41"/>
      <c r="IO55" s="41"/>
      <c r="IP55" s="41"/>
      <c r="IQ55" s="41"/>
      <c r="IR55" s="41"/>
      <c r="IS55" s="41"/>
    </row>
    <row r="56" spans="1:253" s="42" customFormat="1" ht="30" hidden="1">
      <c r="A56" s="80">
        <v>32000000</v>
      </c>
      <c r="B56" s="39" t="s">
        <v>27</v>
      </c>
      <c r="C56" s="150">
        <f t="shared" si="1"/>
        <v>0</v>
      </c>
      <c r="D56" s="151"/>
      <c r="E56" s="151"/>
      <c r="F56" s="40"/>
      <c r="G56" s="41"/>
      <c r="H56" s="41"/>
      <c r="I56" s="41"/>
      <c r="J56" s="41"/>
      <c r="K56" s="41"/>
      <c r="L56" s="41"/>
      <c r="IK56" s="41"/>
      <c r="IL56" s="41"/>
      <c r="IM56" s="41"/>
      <c r="IN56" s="41"/>
      <c r="IO56" s="41"/>
      <c r="IP56" s="41"/>
      <c r="IQ56" s="41"/>
      <c r="IR56" s="41"/>
      <c r="IS56" s="41"/>
    </row>
    <row r="57" spans="1:253" s="42" customFormat="1" ht="15" hidden="1">
      <c r="A57" s="80" t="s">
        <v>40</v>
      </c>
      <c r="B57" s="39" t="s">
        <v>40</v>
      </c>
      <c r="C57" s="150">
        <f t="shared" si="1"/>
        <v>0</v>
      </c>
      <c r="D57" s="151"/>
      <c r="E57" s="151"/>
      <c r="F57" s="40"/>
      <c r="G57" s="41"/>
      <c r="H57" s="41"/>
      <c r="I57" s="41"/>
      <c r="J57" s="41"/>
      <c r="K57" s="41"/>
      <c r="L57" s="41"/>
      <c r="IK57" s="41"/>
      <c r="IL57" s="41"/>
      <c r="IM57" s="41"/>
      <c r="IN57" s="41"/>
      <c r="IO57" s="41"/>
      <c r="IP57" s="41"/>
      <c r="IQ57" s="41"/>
      <c r="IR57" s="41"/>
      <c r="IS57" s="41"/>
    </row>
    <row r="58" spans="1:253" s="42" customFormat="1" ht="30" hidden="1">
      <c r="A58" s="80">
        <v>33000000</v>
      </c>
      <c r="B58" s="39" t="s">
        <v>48</v>
      </c>
      <c r="C58" s="150">
        <f t="shared" si="1"/>
        <v>0</v>
      </c>
      <c r="D58" s="151"/>
      <c r="E58" s="151"/>
      <c r="F58" s="40"/>
      <c r="G58" s="41"/>
      <c r="H58" s="41"/>
      <c r="I58" s="41"/>
      <c r="J58" s="41"/>
      <c r="K58" s="41"/>
      <c r="L58" s="41"/>
      <c r="IK58" s="41"/>
      <c r="IL58" s="41"/>
      <c r="IM58" s="41"/>
      <c r="IN58" s="41"/>
      <c r="IO58" s="41"/>
      <c r="IP58" s="41"/>
      <c r="IQ58" s="41"/>
      <c r="IR58" s="41"/>
      <c r="IS58" s="41"/>
    </row>
    <row r="59" spans="1:253" s="42" customFormat="1" ht="15" hidden="1">
      <c r="A59" s="80" t="s">
        <v>40</v>
      </c>
      <c r="B59" s="39" t="s">
        <v>40</v>
      </c>
      <c r="C59" s="150">
        <f t="shared" si="1"/>
        <v>0</v>
      </c>
      <c r="D59" s="151"/>
      <c r="E59" s="151"/>
      <c r="F59" s="40"/>
      <c r="G59" s="41"/>
      <c r="H59" s="41"/>
      <c r="I59" s="41"/>
      <c r="J59" s="41"/>
      <c r="K59" s="41"/>
      <c r="L59" s="41"/>
      <c r="IK59" s="41"/>
      <c r="IL59" s="41"/>
      <c r="IM59" s="41"/>
      <c r="IN59" s="41"/>
      <c r="IO59" s="41"/>
      <c r="IP59" s="41"/>
      <c r="IQ59" s="41"/>
      <c r="IR59" s="41"/>
      <c r="IS59" s="41"/>
    </row>
    <row r="60" spans="1:253" s="31" customFormat="1" ht="15">
      <c r="A60" s="79">
        <v>40000000</v>
      </c>
      <c r="B60" s="25" t="s">
        <v>13</v>
      </c>
      <c r="C60" s="148">
        <f t="shared" si="1"/>
        <v>28683</v>
      </c>
      <c r="D60" s="154">
        <f>D61</f>
        <v>28683</v>
      </c>
      <c r="E60" s="157"/>
      <c r="F60" s="35"/>
      <c r="G60" s="30"/>
      <c r="H60" s="30"/>
      <c r="I60" s="30"/>
      <c r="J60" s="30"/>
      <c r="K60" s="30"/>
      <c r="L60" s="30"/>
      <c r="IK60" s="30"/>
      <c r="IL60" s="30"/>
      <c r="IM60" s="30"/>
      <c r="IN60" s="30"/>
      <c r="IO60" s="30"/>
      <c r="IP60" s="30"/>
      <c r="IQ60" s="30"/>
      <c r="IR60" s="30"/>
      <c r="IS60" s="30"/>
    </row>
    <row r="61" spans="1:253" s="42" customFormat="1" ht="15">
      <c r="A61" s="85">
        <v>41000000</v>
      </c>
      <c r="B61" s="86" t="s">
        <v>49</v>
      </c>
      <c r="C61" s="148">
        <f t="shared" si="1"/>
        <v>28683</v>
      </c>
      <c r="D61" s="153">
        <f>D62</f>
        <v>28683</v>
      </c>
      <c r="E61" s="151"/>
      <c r="F61" s="40"/>
      <c r="G61" s="41"/>
      <c r="H61" s="41"/>
      <c r="I61" s="41"/>
      <c r="J61" s="41"/>
      <c r="K61" s="41"/>
      <c r="L61" s="41"/>
      <c r="IK61" s="41"/>
      <c r="IL61" s="41"/>
      <c r="IM61" s="41"/>
      <c r="IN61" s="41"/>
      <c r="IO61" s="41"/>
      <c r="IP61" s="41"/>
      <c r="IQ61" s="41"/>
      <c r="IR61" s="41"/>
      <c r="IS61" s="41"/>
    </row>
    <row r="62" spans="1:253" s="42" customFormat="1" ht="15">
      <c r="A62" s="80">
        <v>41010000</v>
      </c>
      <c r="B62" s="39" t="s">
        <v>50</v>
      </c>
      <c r="C62" s="150">
        <f t="shared" si="1"/>
        <v>28683</v>
      </c>
      <c r="D62" s="151">
        <f>D64</f>
        <v>28683</v>
      </c>
      <c r="E62" s="151"/>
      <c r="F62" s="40"/>
      <c r="G62" s="41"/>
      <c r="H62" s="41"/>
      <c r="I62" s="41"/>
      <c r="J62" s="41"/>
      <c r="K62" s="41"/>
      <c r="L62" s="41"/>
      <c r="IK62" s="41"/>
      <c r="IL62" s="41"/>
      <c r="IM62" s="41"/>
      <c r="IN62" s="41"/>
      <c r="IO62" s="41"/>
      <c r="IP62" s="41"/>
      <c r="IQ62" s="41"/>
      <c r="IR62" s="41"/>
      <c r="IS62" s="41"/>
    </row>
    <row r="63" spans="1:253" s="42" customFormat="1" ht="15" hidden="1">
      <c r="A63" s="80" t="s">
        <v>51</v>
      </c>
      <c r="B63" s="39" t="s">
        <v>52</v>
      </c>
      <c r="C63" s="150">
        <f t="shared" si="1"/>
        <v>0</v>
      </c>
      <c r="D63" s="151"/>
      <c r="E63" s="151"/>
      <c r="F63" s="40"/>
      <c r="G63" s="41"/>
      <c r="H63" s="41"/>
      <c r="I63" s="41"/>
      <c r="J63" s="41"/>
      <c r="K63" s="41"/>
      <c r="L63" s="41"/>
      <c r="IK63" s="41"/>
      <c r="IL63" s="41"/>
      <c r="IM63" s="41"/>
      <c r="IN63" s="41"/>
      <c r="IO63" s="41"/>
      <c r="IP63" s="41"/>
      <c r="IQ63" s="41"/>
      <c r="IR63" s="41"/>
      <c r="IS63" s="41"/>
    </row>
    <row r="64" spans="1:253" s="42" customFormat="1" ht="15">
      <c r="A64" s="80">
        <v>41020000</v>
      </c>
      <c r="B64" s="39" t="s">
        <v>53</v>
      </c>
      <c r="C64" s="150">
        <f t="shared" si="1"/>
        <v>28683</v>
      </c>
      <c r="D64" s="150">
        <f>D65</f>
        <v>28683</v>
      </c>
      <c r="E64" s="150"/>
      <c r="F64" s="2"/>
      <c r="G64" s="41"/>
      <c r="H64" s="41"/>
      <c r="I64" s="41"/>
      <c r="J64" s="41"/>
      <c r="K64" s="41"/>
      <c r="L64" s="41"/>
      <c r="IK64" s="41"/>
      <c r="IL64" s="41"/>
      <c r="IM64" s="41"/>
      <c r="IN64" s="41"/>
      <c r="IO64" s="41"/>
      <c r="IP64" s="41"/>
      <c r="IQ64" s="41"/>
      <c r="IR64" s="41"/>
      <c r="IS64" s="41"/>
    </row>
    <row r="65" spans="1:253" s="42" customFormat="1" ht="15">
      <c r="A65" s="80" t="s">
        <v>118</v>
      </c>
      <c r="B65" s="39" t="s">
        <v>119</v>
      </c>
      <c r="C65" s="150">
        <f t="shared" si="1"/>
        <v>28683</v>
      </c>
      <c r="D65" s="150">
        <v>28683</v>
      </c>
      <c r="E65" s="150"/>
      <c r="F65" s="2"/>
      <c r="G65" s="41"/>
      <c r="H65" s="41"/>
      <c r="I65" s="41"/>
      <c r="J65" s="41"/>
      <c r="K65" s="41"/>
      <c r="L65" s="41"/>
      <c r="IK65" s="41"/>
      <c r="IL65" s="41"/>
      <c r="IM65" s="41"/>
      <c r="IN65" s="41"/>
      <c r="IO65" s="41"/>
      <c r="IP65" s="41"/>
      <c r="IQ65" s="41"/>
      <c r="IR65" s="41"/>
      <c r="IS65" s="41"/>
    </row>
    <row r="66" spans="1:253" s="42" customFormat="1" ht="15" hidden="1">
      <c r="A66" s="80">
        <v>41030000</v>
      </c>
      <c r="B66" s="39" t="s">
        <v>54</v>
      </c>
      <c r="C66" s="150">
        <f t="shared" si="1"/>
        <v>0</v>
      </c>
      <c r="D66" s="151"/>
      <c r="E66" s="151"/>
      <c r="F66" s="40"/>
      <c r="G66" s="41"/>
      <c r="H66" s="41"/>
      <c r="I66" s="41"/>
      <c r="J66" s="41"/>
      <c r="K66" s="41"/>
      <c r="L66" s="41"/>
      <c r="IK66" s="41"/>
      <c r="IL66" s="41"/>
      <c r="IM66" s="41"/>
      <c r="IN66" s="41"/>
      <c r="IO66" s="41"/>
      <c r="IP66" s="41"/>
      <c r="IQ66" s="41"/>
      <c r="IR66" s="41"/>
      <c r="IS66" s="41"/>
    </row>
    <row r="67" spans="1:253" s="42" customFormat="1" ht="15" hidden="1">
      <c r="A67" s="80" t="s">
        <v>52</v>
      </c>
      <c r="B67" s="39" t="s">
        <v>52</v>
      </c>
      <c r="C67" s="150">
        <f t="shared" si="1"/>
        <v>0</v>
      </c>
      <c r="D67" s="151"/>
      <c r="E67" s="151"/>
      <c r="F67" s="40"/>
      <c r="G67" s="41"/>
      <c r="H67" s="41"/>
      <c r="I67" s="41"/>
      <c r="J67" s="41"/>
      <c r="K67" s="41"/>
      <c r="L67" s="41"/>
      <c r="IK67" s="41"/>
      <c r="IL67" s="41"/>
      <c r="IM67" s="41"/>
      <c r="IN67" s="41"/>
      <c r="IO67" s="41"/>
      <c r="IP67" s="41"/>
      <c r="IQ67" s="41"/>
      <c r="IR67" s="41"/>
      <c r="IS67" s="41"/>
    </row>
    <row r="68" spans="1:253" s="42" customFormat="1" ht="30" hidden="1">
      <c r="A68" s="80">
        <v>42000000</v>
      </c>
      <c r="B68" s="39" t="s">
        <v>28</v>
      </c>
      <c r="C68" s="150">
        <f t="shared" si="1"/>
        <v>0</v>
      </c>
      <c r="D68" s="151"/>
      <c r="E68" s="151"/>
      <c r="F68" s="40"/>
      <c r="G68" s="41"/>
      <c r="H68" s="41"/>
      <c r="I68" s="41"/>
      <c r="J68" s="41"/>
      <c r="K68" s="41"/>
      <c r="L68" s="41"/>
      <c r="IK68" s="41"/>
      <c r="IL68" s="41"/>
      <c r="IM68" s="41"/>
      <c r="IN68" s="41"/>
      <c r="IO68" s="41"/>
      <c r="IP68" s="41"/>
      <c r="IQ68" s="41"/>
      <c r="IR68" s="41"/>
      <c r="IS68" s="41"/>
    </row>
    <row r="69" spans="1:253" s="42" customFormat="1" ht="15" hidden="1">
      <c r="A69" s="80" t="s">
        <v>52</v>
      </c>
      <c r="B69" s="39" t="s">
        <v>52</v>
      </c>
      <c r="C69" s="150">
        <f t="shared" si="1"/>
        <v>0</v>
      </c>
      <c r="D69" s="151"/>
      <c r="E69" s="151"/>
      <c r="F69" s="40"/>
      <c r="G69" s="41"/>
      <c r="H69" s="41"/>
      <c r="I69" s="41"/>
      <c r="J69" s="41"/>
      <c r="K69" s="41"/>
      <c r="L69" s="41"/>
      <c r="IK69" s="41"/>
      <c r="IL69" s="41"/>
      <c r="IM69" s="41"/>
      <c r="IN69" s="41"/>
      <c r="IO69" s="41"/>
      <c r="IP69" s="41"/>
      <c r="IQ69" s="41"/>
      <c r="IR69" s="41"/>
      <c r="IS69" s="41"/>
    </row>
    <row r="70" spans="1:253" s="29" customFormat="1" ht="15">
      <c r="A70" s="79">
        <v>50000000</v>
      </c>
      <c r="B70" s="25" t="s">
        <v>21</v>
      </c>
      <c r="C70" s="148">
        <f t="shared" si="1"/>
        <v>1000</v>
      </c>
      <c r="D70" s="154"/>
      <c r="E70" s="154">
        <f>E71</f>
        <v>1000</v>
      </c>
      <c r="F70" s="34"/>
      <c r="G70" s="4"/>
      <c r="H70" s="4"/>
      <c r="I70" s="4"/>
      <c r="J70" s="4"/>
      <c r="K70" s="4"/>
      <c r="L70" s="4"/>
      <c r="IK70" s="4"/>
      <c r="IL70" s="4"/>
      <c r="IM70" s="4"/>
      <c r="IN70" s="4"/>
      <c r="IO70" s="4"/>
      <c r="IP70" s="4"/>
      <c r="IQ70" s="4"/>
      <c r="IR70" s="4"/>
      <c r="IS70" s="4"/>
    </row>
    <row r="71" spans="1:253" s="29" customFormat="1" ht="45">
      <c r="A71" s="90">
        <v>50110000</v>
      </c>
      <c r="B71" s="91" t="s">
        <v>120</v>
      </c>
      <c r="C71" s="150">
        <f t="shared" si="1"/>
        <v>1000</v>
      </c>
      <c r="D71" s="151"/>
      <c r="E71" s="151">
        <v>1000</v>
      </c>
      <c r="F71" s="35"/>
      <c r="G71" s="4"/>
      <c r="H71" s="4"/>
      <c r="I71" s="4"/>
      <c r="J71" s="4"/>
      <c r="K71" s="4"/>
      <c r="L71" s="4"/>
      <c r="IK71" s="4"/>
      <c r="IL71" s="4"/>
      <c r="IM71" s="4"/>
      <c r="IN71" s="4"/>
      <c r="IO71" s="4"/>
      <c r="IP71" s="4"/>
      <c r="IQ71" s="4"/>
      <c r="IR71" s="4"/>
      <c r="IS71" s="4"/>
    </row>
    <row r="72" spans="1:253" s="29" customFormat="1" ht="20.25">
      <c r="A72" s="32"/>
      <c r="B72" s="36" t="s">
        <v>55</v>
      </c>
      <c r="C72" s="160">
        <f t="shared" si="1"/>
        <v>999095.07</v>
      </c>
      <c r="D72" s="147">
        <f>D8+D38+D60+D70</f>
        <v>994383</v>
      </c>
      <c r="E72" s="147">
        <f>E49+E70</f>
        <v>4712.07</v>
      </c>
      <c r="F72" s="34"/>
      <c r="G72" s="4"/>
      <c r="H72" s="4"/>
      <c r="I72" s="4"/>
      <c r="J72" s="4"/>
      <c r="K72" s="4"/>
      <c r="L72" s="4"/>
      <c r="IK72" s="4"/>
      <c r="IL72" s="4"/>
      <c r="IM72" s="4"/>
      <c r="IN72" s="4"/>
      <c r="IO72" s="4"/>
      <c r="IP72" s="4"/>
      <c r="IQ72" s="4"/>
      <c r="IR72" s="4"/>
      <c r="IS72" s="4"/>
    </row>
    <row r="74" spans="1:4" ht="15.75">
      <c r="A74" s="161" t="s">
        <v>213</v>
      </c>
      <c r="D74" s="161" t="s">
        <v>214</v>
      </c>
    </row>
    <row r="75" ht="12.75" hidden="1"/>
    <row r="76" spans="1:2" ht="15.75" hidden="1">
      <c r="A76" s="104"/>
      <c r="B76" s="98" t="s">
        <v>215</v>
      </c>
    </row>
    <row r="77" spans="1:3" ht="15.75" hidden="1">
      <c r="A77" s="98"/>
      <c r="B77" s="98"/>
      <c r="C77" s="98"/>
    </row>
    <row r="78" ht="15.75" hidden="1">
      <c r="A78" s="98"/>
    </row>
    <row r="80" ht="12.75">
      <c r="G80" s="62"/>
    </row>
  </sheetData>
  <sheetProtection/>
  <mergeCells count="10">
    <mergeCell ref="D6:D7"/>
    <mergeCell ref="F10:F11"/>
    <mergeCell ref="E6:F6"/>
    <mergeCell ref="A6:A7"/>
    <mergeCell ref="B6:B7"/>
    <mergeCell ref="C3:F3"/>
    <mergeCell ref="A4:E4"/>
    <mergeCell ref="D10:D11"/>
    <mergeCell ref="E10:E11"/>
    <mergeCell ref="C6:C7"/>
  </mergeCells>
  <printOptions horizontalCentered="1"/>
  <pageMargins left="0.5905511811023623" right="0.1968503937007874" top="0.1968503937007874" bottom="0.1968503937007874" header="0.15748031496062992" footer="0.15748031496062992"/>
  <pageSetup fitToHeight="0" horizontalDpi="300" verticalDpi="300" orientation="portrait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27"/>
  <sheetViews>
    <sheetView showGridLines="0" showZeros="0" zoomScalePageLayoutView="0" workbookViewId="0" topLeftCell="A1">
      <selection activeCell="C3" sqref="C3:F3"/>
    </sheetView>
  </sheetViews>
  <sheetFormatPr defaultColWidth="9.16015625" defaultRowHeight="12.75" customHeight="1"/>
  <cols>
    <col min="1" max="1" width="9.5" style="3" customWidth="1"/>
    <col min="2" max="2" width="46.33203125" style="3" customWidth="1"/>
    <col min="3" max="3" width="12.66015625" style="3" customWidth="1"/>
    <col min="4" max="4" width="13.83203125" style="3" customWidth="1"/>
    <col min="5" max="5" width="12.5" style="3" customWidth="1"/>
    <col min="6" max="6" width="14.16015625" style="3" bestFit="1" customWidth="1"/>
    <col min="7" max="12" width="9.16015625" style="3" customWidth="1"/>
    <col min="13" max="16384" width="9.16015625" style="5" customWidth="1"/>
  </cols>
  <sheetData>
    <row r="1" spans="1:12" s="24" customFormat="1" ht="12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3" spans="3:13" ht="112.5" customHeight="1">
      <c r="C3" s="167" t="s">
        <v>219</v>
      </c>
      <c r="D3" s="167"/>
      <c r="E3" s="167"/>
      <c r="F3" s="167"/>
      <c r="M3" s="3"/>
    </row>
    <row r="4" spans="1:6" ht="28.5" customHeight="1">
      <c r="A4" s="176" t="s">
        <v>217</v>
      </c>
      <c r="B4" s="176"/>
      <c r="C4" s="176"/>
      <c r="D4" s="176"/>
      <c r="E4" s="176"/>
      <c r="F4" s="176"/>
    </row>
    <row r="5" spans="1:6" ht="12.75" customHeight="1">
      <c r="A5" s="171"/>
      <c r="B5" s="171"/>
      <c r="C5" s="171"/>
      <c r="D5" s="171"/>
      <c r="E5" s="171"/>
      <c r="F5" s="51" t="s">
        <v>56</v>
      </c>
    </row>
    <row r="6" spans="1:12" s="12" customFormat="1" ht="24.75" customHeight="1">
      <c r="A6" s="172" t="s">
        <v>0</v>
      </c>
      <c r="B6" s="172" t="s">
        <v>1</v>
      </c>
      <c r="C6" s="172" t="s">
        <v>31</v>
      </c>
      <c r="D6" s="172" t="s">
        <v>29</v>
      </c>
      <c r="E6" s="174" t="s">
        <v>30</v>
      </c>
      <c r="F6" s="175"/>
      <c r="G6" s="11"/>
      <c r="H6" s="11"/>
      <c r="I6" s="11"/>
      <c r="J6" s="11"/>
      <c r="K6" s="11"/>
      <c r="L6" s="11"/>
    </row>
    <row r="7" spans="1:12" s="12" customFormat="1" ht="38.25" customHeight="1">
      <c r="A7" s="173"/>
      <c r="B7" s="173"/>
      <c r="C7" s="173"/>
      <c r="D7" s="173"/>
      <c r="E7" s="1" t="s">
        <v>31</v>
      </c>
      <c r="F7" s="37" t="s">
        <v>39</v>
      </c>
      <c r="G7" s="11"/>
      <c r="H7" s="11"/>
      <c r="I7" s="11"/>
      <c r="J7" s="11"/>
      <c r="K7" s="11"/>
      <c r="L7" s="11"/>
    </row>
    <row r="8" spans="1:12" s="13" customFormat="1" ht="26.25" customHeight="1">
      <c r="A8" s="43">
        <v>200000</v>
      </c>
      <c r="B8" s="44" t="s">
        <v>126</v>
      </c>
      <c r="C8" s="95">
        <f>C9</f>
        <v>48300</v>
      </c>
      <c r="D8" s="95">
        <f>D9</f>
        <v>37000</v>
      </c>
      <c r="E8" s="95">
        <f>E9</f>
        <v>11300</v>
      </c>
      <c r="F8" s="95">
        <f>F9</f>
        <v>10000</v>
      </c>
      <c r="G8" s="3"/>
      <c r="H8" s="3"/>
      <c r="I8" s="3"/>
      <c r="J8" s="3"/>
      <c r="K8" s="3"/>
      <c r="L8" s="3"/>
    </row>
    <row r="9" spans="1:12" s="15" customFormat="1" ht="36" customHeight="1">
      <c r="A9" s="45">
        <v>208000</v>
      </c>
      <c r="B9" s="52" t="s">
        <v>125</v>
      </c>
      <c r="C9" s="96">
        <f>D9+E9</f>
        <v>48300</v>
      </c>
      <c r="D9" s="94">
        <f>D11+D10</f>
        <v>37000</v>
      </c>
      <c r="E9" s="94">
        <f>F9+E10</f>
        <v>11300</v>
      </c>
      <c r="F9" s="95">
        <f>F11</f>
        <v>10000</v>
      </c>
      <c r="G9" s="14"/>
      <c r="H9" s="14"/>
      <c r="I9" s="14"/>
      <c r="J9" s="14"/>
      <c r="K9" s="14"/>
      <c r="L9" s="14"/>
    </row>
    <row r="10" spans="1:12" s="17" customFormat="1" ht="20.25" customHeight="1">
      <c r="A10" s="46">
        <v>208100</v>
      </c>
      <c r="B10" s="47" t="s">
        <v>11</v>
      </c>
      <c r="C10" s="97">
        <f>D10+E10</f>
        <v>48300</v>
      </c>
      <c r="D10" s="55">
        <v>47000</v>
      </c>
      <c r="E10" s="54">
        <f>1100+200</f>
        <v>1300</v>
      </c>
      <c r="F10" s="92"/>
      <c r="G10" s="16"/>
      <c r="H10" s="16"/>
      <c r="I10" s="16"/>
      <c r="J10" s="16"/>
      <c r="K10" s="16"/>
      <c r="L10" s="16"/>
    </row>
    <row r="11" spans="1:12" s="17" customFormat="1" ht="47.25" customHeight="1">
      <c r="A11" s="48">
        <v>208400</v>
      </c>
      <c r="B11" s="49" t="s">
        <v>145</v>
      </c>
      <c r="C11" s="97"/>
      <c r="D11" s="55">
        <v>-10000</v>
      </c>
      <c r="E11" s="54">
        <f>F11</f>
        <v>10000</v>
      </c>
      <c r="F11" s="92">
        <v>10000</v>
      </c>
      <c r="G11" s="16"/>
      <c r="H11" s="16"/>
      <c r="I11" s="16"/>
      <c r="J11" s="16"/>
      <c r="K11" s="16"/>
      <c r="L11" s="16"/>
    </row>
    <row r="12" spans="1:12" s="17" customFormat="1" ht="20.25" customHeight="1" hidden="1">
      <c r="A12" s="48">
        <v>401200</v>
      </c>
      <c r="B12" s="49" t="s">
        <v>2</v>
      </c>
      <c r="C12" s="97">
        <f aca="true" t="shared" si="0" ref="C12:C22">D12+E12</f>
        <v>0</v>
      </c>
      <c r="D12" s="55"/>
      <c r="E12" s="55"/>
      <c r="F12" s="53"/>
      <c r="G12" s="16"/>
      <c r="H12" s="16"/>
      <c r="I12" s="16"/>
      <c r="J12" s="16"/>
      <c r="K12" s="16"/>
      <c r="L12" s="16"/>
    </row>
    <row r="13" spans="1:12" s="17" customFormat="1" ht="20.25" customHeight="1" hidden="1">
      <c r="A13" s="46">
        <v>402000</v>
      </c>
      <c r="B13" s="47" t="s">
        <v>3</v>
      </c>
      <c r="C13" s="97">
        <f t="shared" si="0"/>
        <v>0</v>
      </c>
      <c r="D13" s="54"/>
      <c r="E13" s="54"/>
      <c r="F13" s="53"/>
      <c r="G13" s="16"/>
      <c r="H13" s="16"/>
      <c r="I13" s="16"/>
      <c r="J13" s="16"/>
      <c r="K13" s="16"/>
      <c r="L13" s="16"/>
    </row>
    <row r="14" spans="1:12" s="17" customFormat="1" ht="20.25" customHeight="1" hidden="1">
      <c r="A14" s="48">
        <v>402100</v>
      </c>
      <c r="B14" s="49" t="s">
        <v>4</v>
      </c>
      <c r="C14" s="97">
        <f t="shared" si="0"/>
        <v>0</v>
      </c>
      <c r="D14" s="55"/>
      <c r="E14" s="55"/>
      <c r="F14" s="53"/>
      <c r="G14" s="16"/>
      <c r="H14" s="16"/>
      <c r="I14" s="16"/>
      <c r="J14" s="16"/>
      <c r="K14" s="16"/>
      <c r="L14" s="16"/>
    </row>
    <row r="15" spans="1:12" s="17" customFormat="1" ht="20.25" customHeight="1" hidden="1">
      <c r="A15" s="48">
        <v>402200</v>
      </c>
      <c r="B15" s="49" t="s">
        <v>5</v>
      </c>
      <c r="C15" s="97">
        <f t="shared" si="0"/>
        <v>0</v>
      </c>
      <c r="D15" s="55"/>
      <c r="E15" s="55"/>
      <c r="F15" s="53"/>
      <c r="G15" s="16"/>
      <c r="H15" s="16"/>
      <c r="I15" s="16"/>
      <c r="J15" s="16"/>
      <c r="K15" s="16"/>
      <c r="L15" s="16"/>
    </row>
    <row r="16" spans="1:12" s="17" customFormat="1" ht="20.25" customHeight="1" hidden="1">
      <c r="A16" s="48" t="s">
        <v>41</v>
      </c>
      <c r="B16" s="49" t="s">
        <v>41</v>
      </c>
      <c r="C16" s="97">
        <f t="shared" si="0"/>
        <v>0</v>
      </c>
      <c r="D16" s="55"/>
      <c r="E16" s="55"/>
      <c r="F16" s="53"/>
      <c r="G16" s="16"/>
      <c r="H16" s="16"/>
      <c r="I16" s="16"/>
      <c r="J16" s="16"/>
      <c r="K16" s="16"/>
      <c r="L16" s="16"/>
    </row>
    <row r="17" spans="1:12" s="15" customFormat="1" ht="36.75" customHeight="1">
      <c r="A17" s="45">
        <v>600000</v>
      </c>
      <c r="B17" s="52" t="s">
        <v>6</v>
      </c>
      <c r="C17" s="96">
        <f>C21+C23+C22</f>
        <v>48300</v>
      </c>
      <c r="D17" s="96">
        <f>D21+D23+D22</f>
        <v>37000</v>
      </c>
      <c r="E17" s="96">
        <f>E21+E23+E22</f>
        <v>11300</v>
      </c>
      <c r="F17" s="96">
        <f>F21+F23</f>
        <v>10000</v>
      </c>
      <c r="G17" s="14"/>
      <c r="H17" s="14"/>
      <c r="I17" s="14"/>
      <c r="J17" s="14"/>
      <c r="K17" s="14"/>
      <c r="L17" s="14"/>
    </row>
    <row r="18" spans="1:12" s="17" customFormat="1" ht="45" hidden="1">
      <c r="A18" s="46">
        <v>601000</v>
      </c>
      <c r="B18" s="47" t="s">
        <v>7</v>
      </c>
      <c r="C18" s="97">
        <f t="shared" si="0"/>
        <v>0</v>
      </c>
      <c r="D18" s="54"/>
      <c r="E18" s="54"/>
      <c r="F18" s="53"/>
      <c r="G18" s="16"/>
      <c r="H18" s="16"/>
      <c r="I18" s="16"/>
      <c r="J18" s="16"/>
      <c r="K18" s="16"/>
      <c r="L18" s="16"/>
    </row>
    <row r="19" spans="1:12" s="17" customFormat="1" ht="18.75" customHeight="1" hidden="1">
      <c r="A19" s="48">
        <v>601200</v>
      </c>
      <c r="B19" s="49" t="s">
        <v>8</v>
      </c>
      <c r="C19" s="97">
        <f t="shared" si="0"/>
        <v>0</v>
      </c>
      <c r="D19" s="55"/>
      <c r="E19" s="55"/>
      <c r="F19" s="53"/>
      <c r="G19" s="16"/>
      <c r="H19" s="16"/>
      <c r="I19" s="16"/>
      <c r="J19" s="16"/>
      <c r="K19" s="16"/>
      <c r="L19" s="16"/>
    </row>
    <row r="20" spans="1:12" s="19" customFormat="1" ht="18.75" customHeight="1" hidden="1">
      <c r="A20" s="48">
        <v>601220</v>
      </c>
      <c r="B20" s="49" t="s">
        <v>9</v>
      </c>
      <c r="C20" s="97">
        <f t="shared" si="0"/>
        <v>0</v>
      </c>
      <c r="D20" s="55"/>
      <c r="E20" s="55"/>
      <c r="F20" s="53"/>
      <c r="G20" s="18"/>
      <c r="H20" s="18"/>
      <c r="I20" s="18"/>
      <c r="J20" s="18"/>
      <c r="K20" s="18"/>
      <c r="L20" s="18"/>
    </row>
    <row r="21" spans="1:12" s="17" customFormat="1" ht="18.75" customHeight="1" hidden="1">
      <c r="A21" s="46">
        <v>602000</v>
      </c>
      <c r="B21" s="47" t="s">
        <v>10</v>
      </c>
      <c r="C21" s="97">
        <f t="shared" si="0"/>
        <v>0</v>
      </c>
      <c r="D21" s="54"/>
      <c r="E21" s="93"/>
      <c r="F21" s="92"/>
      <c r="G21" s="16"/>
      <c r="H21" s="16"/>
      <c r="I21" s="16"/>
      <c r="J21" s="16"/>
      <c r="K21" s="16"/>
      <c r="L21" s="16"/>
    </row>
    <row r="22" spans="1:12" s="17" customFormat="1" ht="18.75" customHeight="1">
      <c r="A22" s="48">
        <v>602100</v>
      </c>
      <c r="B22" s="49" t="s">
        <v>11</v>
      </c>
      <c r="C22" s="97">
        <f t="shared" si="0"/>
        <v>48300</v>
      </c>
      <c r="D22" s="55">
        <v>47000</v>
      </c>
      <c r="E22" s="93">
        <f>1100+200</f>
        <v>1300</v>
      </c>
      <c r="F22" s="92"/>
      <c r="G22" s="16"/>
      <c r="H22" s="16"/>
      <c r="I22" s="16"/>
      <c r="J22" s="16"/>
      <c r="K22" s="16"/>
      <c r="L22" s="16"/>
    </row>
    <row r="23" spans="1:6" ht="45" customHeight="1">
      <c r="A23" s="48">
        <v>602400</v>
      </c>
      <c r="B23" s="49" t="s">
        <v>145</v>
      </c>
      <c r="C23" s="56"/>
      <c r="D23" s="102">
        <v>-10000</v>
      </c>
      <c r="E23" s="102">
        <f>F23</f>
        <v>10000</v>
      </c>
      <c r="F23" s="103">
        <v>10000</v>
      </c>
    </row>
    <row r="24" spans="1:12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3" ht="12.75" customHeight="1">
      <c r="B25" s="104" t="s">
        <v>209</v>
      </c>
      <c r="C25" s="98" t="s">
        <v>210</v>
      </c>
    </row>
    <row r="27" spans="2:3" ht="12.75" customHeight="1">
      <c r="B27" s="105"/>
      <c r="C27" s="62"/>
    </row>
  </sheetData>
  <sheetProtection/>
  <mergeCells count="8">
    <mergeCell ref="A5:E5"/>
    <mergeCell ref="C3:F3"/>
    <mergeCell ref="C6:C7"/>
    <mergeCell ref="D6:D7"/>
    <mergeCell ref="E6:F6"/>
    <mergeCell ref="B6:B7"/>
    <mergeCell ref="A6:A7"/>
    <mergeCell ref="A4:F4"/>
  </mergeCells>
  <printOptions horizontalCentered="1"/>
  <pageMargins left="0.3937007874015748" right="0.3937007874015748" top="0.3937007874015748" bottom="0.3937007874015748" header="0.3937007874015748" footer="0.3937007874015748"/>
  <pageSetup fitToHeight="0" horizontalDpi="300" verticalDpi="300" orientation="portrait" paperSize="9" scale="9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E1">
      <selection activeCell="M1" sqref="M1:P1"/>
    </sheetView>
  </sheetViews>
  <sheetFormatPr defaultColWidth="9.33203125" defaultRowHeight="12.75"/>
  <cols>
    <col min="1" max="1" width="9.66015625" style="0" customWidth="1"/>
    <col min="2" max="2" width="14" style="0" customWidth="1"/>
    <col min="3" max="3" width="10.16015625" style="0" customWidth="1"/>
    <col min="4" max="4" width="47.5" style="0" customWidth="1"/>
    <col min="5" max="17" width="13.5" style="0" customWidth="1"/>
  </cols>
  <sheetData>
    <row r="1" spans="13:16" ht="104.25" customHeight="1">
      <c r="M1" s="167" t="s">
        <v>220</v>
      </c>
      <c r="N1" s="167"/>
      <c r="O1" s="167"/>
      <c r="P1" s="167"/>
    </row>
    <row r="3" spans="13:16" ht="12.75">
      <c r="M3" s="179"/>
      <c r="N3" s="180"/>
      <c r="O3" s="180"/>
      <c r="P3" s="111"/>
    </row>
    <row r="5" spans="1:17" ht="12.75">
      <c r="A5" s="187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</row>
    <row r="6" spans="1:17" ht="12.75">
      <c r="A6" s="187" t="s">
        <v>211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</row>
    <row r="7" ht="12.75">
      <c r="Q7" s="112" t="s">
        <v>170</v>
      </c>
    </row>
    <row r="8" spans="1:17" ht="12.75">
      <c r="A8" s="177" t="s">
        <v>171</v>
      </c>
      <c r="B8" s="177" t="s">
        <v>172</v>
      </c>
      <c r="C8" s="177" t="s">
        <v>173</v>
      </c>
      <c r="D8" s="181" t="s">
        <v>174</v>
      </c>
      <c r="E8" s="178" t="s">
        <v>29</v>
      </c>
      <c r="F8" s="178"/>
      <c r="G8" s="178"/>
      <c r="H8" s="178"/>
      <c r="I8" s="178"/>
      <c r="J8" s="178" t="s">
        <v>30</v>
      </c>
      <c r="K8" s="178"/>
      <c r="L8" s="178"/>
      <c r="M8" s="178"/>
      <c r="N8" s="178"/>
      <c r="O8" s="178"/>
      <c r="P8" s="113"/>
      <c r="Q8" s="182" t="s">
        <v>175</v>
      </c>
    </row>
    <row r="9" spans="1:17" ht="12.75">
      <c r="A9" s="178"/>
      <c r="B9" s="178"/>
      <c r="C9" s="178"/>
      <c r="D9" s="181"/>
      <c r="E9" s="182" t="s">
        <v>31</v>
      </c>
      <c r="F9" s="178" t="s">
        <v>32</v>
      </c>
      <c r="G9" s="178" t="s">
        <v>33</v>
      </c>
      <c r="H9" s="178"/>
      <c r="I9" s="178" t="s">
        <v>34</v>
      </c>
      <c r="J9" s="182" t="s">
        <v>31</v>
      </c>
      <c r="K9" s="178" t="s">
        <v>32</v>
      </c>
      <c r="L9" s="178" t="s">
        <v>33</v>
      </c>
      <c r="M9" s="178"/>
      <c r="N9" s="178" t="s">
        <v>34</v>
      </c>
      <c r="O9" s="185" t="s">
        <v>33</v>
      </c>
      <c r="P9" s="186"/>
      <c r="Q9" s="178"/>
    </row>
    <row r="10" spans="1:17" ht="12.75">
      <c r="A10" s="178"/>
      <c r="B10" s="178"/>
      <c r="C10" s="178"/>
      <c r="D10" s="181"/>
      <c r="E10" s="178"/>
      <c r="F10" s="178"/>
      <c r="G10" s="178" t="s">
        <v>35</v>
      </c>
      <c r="H10" s="178" t="s">
        <v>36</v>
      </c>
      <c r="I10" s="178"/>
      <c r="J10" s="178"/>
      <c r="K10" s="178"/>
      <c r="L10" s="178" t="s">
        <v>35</v>
      </c>
      <c r="M10" s="178" t="s">
        <v>36</v>
      </c>
      <c r="N10" s="178"/>
      <c r="O10" s="178" t="s">
        <v>58</v>
      </c>
      <c r="P10" s="183" t="s">
        <v>151</v>
      </c>
      <c r="Q10" s="178"/>
    </row>
    <row r="11" spans="1:17" ht="124.5" customHeight="1">
      <c r="A11" s="178"/>
      <c r="B11" s="178"/>
      <c r="C11" s="178"/>
      <c r="D11" s="181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84"/>
      <c r="Q11" s="178"/>
    </row>
    <row r="12" spans="1:17" ht="12.75">
      <c r="A12" s="113">
        <v>1</v>
      </c>
      <c r="B12" s="113">
        <v>2</v>
      </c>
      <c r="C12" s="113">
        <v>3</v>
      </c>
      <c r="D12" s="113">
        <v>4</v>
      </c>
      <c r="E12" s="114">
        <v>5</v>
      </c>
      <c r="F12" s="113">
        <v>6</v>
      </c>
      <c r="G12" s="113">
        <v>7</v>
      </c>
      <c r="H12" s="113">
        <v>8</v>
      </c>
      <c r="I12" s="113">
        <v>9</v>
      </c>
      <c r="J12" s="114">
        <v>10</v>
      </c>
      <c r="K12" s="113">
        <v>11</v>
      </c>
      <c r="L12" s="113">
        <v>12</v>
      </c>
      <c r="M12" s="113">
        <v>13</v>
      </c>
      <c r="N12" s="113">
        <v>14</v>
      </c>
      <c r="O12" s="113">
        <v>15</v>
      </c>
      <c r="P12" s="113"/>
      <c r="Q12" s="114">
        <v>16</v>
      </c>
    </row>
    <row r="13" spans="1:17" ht="12.75">
      <c r="A13" s="115"/>
      <c r="B13" s="116" t="s">
        <v>176</v>
      </c>
      <c r="C13" s="117"/>
      <c r="D13" s="118" t="s">
        <v>127</v>
      </c>
      <c r="E13" s="119">
        <f>E14</f>
        <v>565943</v>
      </c>
      <c r="F13" s="120">
        <f>F14</f>
        <v>565943</v>
      </c>
      <c r="G13" s="120">
        <f>G14</f>
        <v>428620</v>
      </c>
      <c r="H13" s="120">
        <v>5830</v>
      </c>
      <c r="I13" s="120">
        <v>0</v>
      </c>
      <c r="J13" s="119">
        <v>10000</v>
      </c>
      <c r="K13" s="120"/>
      <c r="L13" s="120"/>
      <c r="M13" s="120"/>
      <c r="N13" s="120">
        <v>10000</v>
      </c>
      <c r="O13" s="120">
        <v>10000</v>
      </c>
      <c r="P13" s="120">
        <v>10000</v>
      </c>
      <c r="Q13" s="119">
        <f aca="true" t="shared" si="0" ref="Q13:Q31">E13+J13</f>
        <v>575943</v>
      </c>
    </row>
    <row r="14" spans="1:17" ht="63.75">
      <c r="A14" s="113"/>
      <c r="B14" s="121" t="s">
        <v>155</v>
      </c>
      <c r="C14" s="122" t="s">
        <v>38</v>
      </c>
      <c r="D14" s="123" t="s">
        <v>177</v>
      </c>
      <c r="E14" s="124">
        <f>484943+81000</f>
        <v>565943</v>
      </c>
      <c r="F14" s="125">
        <f>484943+81000</f>
        <v>565943</v>
      </c>
      <c r="G14" s="125">
        <f>356420+64700+3500+4000</f>
        <v>428620</v>
      </c>
      <c r="H14" s="125">
        <f>5830-3500</f>
        <v>2330</v>
      </c>
      <c r="I14" s="125"/>
      <c r="J14" s="124">
        <v>10000</v>
      </c>
      <c r="K14" s="125"/>
      <c r="L14" s="125"/>
      <c r="M14" s="125"/>
      <c r="N14" s="125">
        <v>10000</v>
      </c>
      <c r="O14" s="125">
        <v>10000</v>
      </c>
      <c r="P14" s="125">
        <v>10000</v>
      </c>
      <c r="Q14" s="124">
        <f t="shared" si="0"/>
        <v>575943</v>
      </c>
    </row>
    <row r="15" spans="1:17" ht="25.5">
      <c r="A15" s="115"/>
      <c r="B15" s="116" t="s">
        <v>178</v>
      </c>
      <c r="C15" s="117"/>
      <c r="D15" s="118" t="s">
        <v>129</v>
      </c>
      <c r="E15" s="119">
        <f>F15</f>
        <v>23500</v>
      </c>
      <c r="F15" s="120">
        <f>F16+F17</f>
        <v>23500</v>
      </c>
      <c r="G15" s="120"/>
      <c r="H15" s="120"/>
      <c r="I15" s="120"/>
      <c r="J15" s="119"/>
      <c r="K15" s="120"/>
      <c r="L15" s="120"/>
      <c r="M15" s="120"/>
      <c r="N15" s="120"/>
      <c r="O15" s="120"/>
      <c r="P15" s="120"/>
      <c r="Q15" s="119">
        <f t="shared" si="0"/>
        <v>23500</v>
      </c>
    </row>
    <row r="16" spans="1:17" ht="38.25">
      <c r="A16" s="113"/>
      <c r="B16" s="121" t="s">
        <v>179</v>
      </c>
      <c r="C16" s="122" t="s">
        <v>135</v>
      </c>
      <c r="D16" s="123" t="s">
        <v>136</v>
      </c>
      <c r="E16" s="124">
        <f>F16</f>
        <v>9500</v>
      </c>
      <c r="F16" s="125">
        <f>15000-5500</f>
        <v>9500</v>
      </c>
      <c r="G16" s="125"/>
      <c r="H16" s="125"/>
      <c r="I16" s="125"/>
      <c r="J16" s="124"/>
      <c r="K16" s="125"/>
      <c r="L16" s="125"/>
      <c r="M16" s="125"/>
      <c r="N16" s="125"/>
      <c r="O16" s="125"/>
      <c r="P16" s="125"/>
      <c r="Q16" s="124">
        <f t="shared" si="0"/>
        <v>9500</v>
      </c>
    </row>
    <row r="17" spans="1:17" ht="25.5">
      <c r="A17" s="113"/>
      <c r="B17" s="121" t="s">
        <v>164</v>
      </c>
      <c r="C17" s="122" t="s">
        <v>128</v>
      </c>
      <c r="D17" s="123" t="s">
        <v>156</v>
      </c>
      <c r="E17" s="124">
        <f>F17</f>
        <v>14000</v>
      </c>
      <c r="F17" s="125">
        <f>29000-5000-10000</f>
        <v>14000</v>
      </c>
      <c r="G17" s="125"/>
      <c r="H17" s="125"/>
      <c r="I17" s="125"/>
      <c r="J17" s="124"/>
      <c r="K17" s="125"/>
      <c r="L17" s="125"/>
      <c r="M17" s="125"/>
      <c r="N17" s="125"/>
      <c r="O17" s="125"/>
      <c r="P17" s="125"/>
      <c r="Q17" s="124">
        <f t="shared" si="0"/>
        <v>14000</v>
      </c>
    </row>
    <row r="18" spans="1:17" ht="12.75">
      <c r="A18" s="115"/>
      <c r="B18" s="116" t="s">
        <v>180</v>
      </c>
      <c r="C18" s="117"/>
      <c r="D18" s="118" t="s">
        <v>181</v>
      </c>
      <c r="E18" s="120">
        <f>E19</f>
        <v>101380</v>
      </c>
      <c r="F18" s="120">
        <f>F19</f>
        <v>101380</v>
      </c>
      <c r="G18" s="120">
        <f>G19</f>
        <v>76700</v>
      </c>
      <c r="H18" s="120">
        <v>3880</v>
      </c>
      <c r="I18" s="120">
        <v>0</v>
      </c>
      <c r="J18" s="119">
        <f>K18</f>
        <v>500</v>
      </c>
      <c r="K18" s="120">
        <f>K19</f>
        <v>500</v>
      </c>
      <c r="L18" s="120"/>
      <c r="M18" s="120"/>
      <c r="N18" s="120"/>
      <c r="O18" s="120"/>
      <c r="P18" s="120"/>
      <c r="Q18" s="119">
        <f t="shared" si="0"/>
        <v>101880</v>
      </c>
    </row>
    <row r="19" spans="1:17" ht="38.25">
      <c r="A19" s="113"/>
      <c r="B19" s="121" t="s">
        <v>182</v>
      </c>
      <c r="C19" s="122" t="s">
        <v>132</v>
      </c>
      <c r="D19" s="123" t="s">
        <v>183</v>
      </c>
      <c r="E19" s="124">
        <f>F19</f>
        <v>101380</v>
      </c>
      <c r="F19" s="125">
        <f>96880+4500</f>
        <v>101380</v>
      </c>
      <c r="G19" s="125">
        <f>67500+3500+3700+500+1500</f>
        <v>76700</v>
      </c>
      <c r="H19" s="125">
        <f>3880-2500</f>
        <v>1380</v>
      </c>
      <c r="I19" s="125"/>
      <c r="J19" s="124">
        <f>K19</f>
        <v>500</v>
      </c>
      <c r="K19" s="164">
        <f>300+200</f>
        <v>500</v>
      </c>
      <c r="L19" s="125"/>
      <c r="M19" s="125"/>
      <c r="N19" s="125"/>
      <c r="O19" s="125"/>
      <c r="P19" s="125"/>
      <c r="Q19" s="124">
        <f t="shared" si="0"/>
        <v>101880</v>
      </c>
    </row>
    <row r="20" spans="1:17" ht="12.75">
      <c r="A20" s="115"/>
      <c r="B20" s="116" t="s">
        <v>184</v>
      </c>
      <c r="C20" s="117"/>
      <c r="D20" s="118" t="s">
        <v>130</v>
      </c>
      <c r="E20" s="119">
        <f>F20</f>
        <v>33060</v>
      </c>
      <c r="F20" s="120">
        <f>F21</f>
        <v>33060</v>
      </c>
      <c r="G20" s="120">
        <v>18000</v>
      </c>
      <c r="H20" s="120">
        <v>7560</v>
      </c>
      <c r="I20" s="120"/>
      <c r="J20" s="120">
        <f>J21</f>
        <v>3412.07</v>
      </c>
      <c r="K20" s="120">
        <f>K21</f>
        <v>3412.07</v>
      </c>
      <c r="L20" s="120">
        <f>L21</f>
        <v>2812.88</v>
      </c>
      <c r="M20" s="120"/>
      <c r="N20" s="120"/>
      <c r="O20" s="120"/>
      <c r="P20" s="120"/>
      <c r="Q20" s="119">
        <f t="shared" si="0"/>
        <v>36472.07</v>
      </c>
    </row>
    <row r="21" spans="1:17" ht="12.75">
      <c r="A21" s="113"/>
      <c r="B21" s="121" t="s">
        <v>185</v>
      </c>
      <c r="C21" s="122" t="s">
        <v>131</v>
      </c>
      <c r="D21" s="123" t="s">
        <v>157</v>
      </c>
      <c r="E21" s="124">
        <f>F21</f>
        <v>33060</v>
      </c>
      <c r="F21" s="125">
        <f>43060-10000</f>
        <v>33060</v>
      </c>
      <c r="G21" s="125">
        <f>18000-10000</f>
        <v>8000</v>
      </c>
      <c r="H21" s="125">
        <f>7560-4500</f>
        <v>3060</v>
      </c>
      <c r="I21" s="125"/>
      <c r="J21" s="124">
        <f>K21</f>
        <v>3412.07</v>
      </c>
      <c r="K21" s="158">
        <f>2827.5+584.57</f>
        <v>3412.07</v>
      </c>
      <c r="L21" s="125">
        <f>2317.62+495.26</f>
        <v>2812.88</v>
      </c>
      <c r="M21" s="125"/>
      <c r="N21" s="125"/>
      <c r="O21" s="125"/>
      <c r="P21" s="125"/>
      <c r="Q21" s="124">
        <f t="shared" si="0"/>
        <v>36472.07</v>
      </c>
    </row>
    <row r="22" spans="1:17" ht="12.75">
      <c r="A22" s="115"/>
      <c r="B22" s="116" t="s">
        <v>186</v>
      </c>
      <c r="C22" s="117"/>
      <c r="D22" s="118" t="s">
        <v>187</v>
      </c>
      <c r="E22" s="119">
        <f>F22</f>
        <v>103500</v>
      </c>
      <c r="F22" s="120">
        <f>F23+F24</f>
        <v>103500</v>
      </c>
      <c r="G22" s="120">
        <v>0</v>
      </c>
      <c r="H22" s="120">
        <v>0</v>
      </c>
      <c r="I22" s="120">
        <v>0</v>
      </c>
      <c r="J22" s="120">
        <f>J25</f>
        <v>2100</v>
      </c>
      <c r="K22" s="120">
        <f>K25</f>
        <v>2100</v>
      </c>
      <c r="L22" s="120"/>
      <c r="M22" s="120"/>
      <c r="N22" s="120"/>
      <c r="O22" s="120"/>
      <c r="P22" s="120"/>
      <c r="Q22" s="119">
        <f t="shared" si="0"/>
        <v>105600</v>
      </c>
    </row>
    <row r="23" spans="1:17" ht="38.25">
      <c r="A23" s="113"/>
      <c r="B23" s="121" t="s">
        <v>188</v>
      </c>
      <c r="C23" s="122" t="s">
        <v>137</v>
      </c>
      <c r="D23" s="123" t="s">
        <v>159</v>
      </c>
      <c r="E23" s="124">
        <f>F23</f>
        <v>91500</v>
      </c>
      <c r="F23" s="125">
        <f>169000-77500</f>
        <v>91500</v>
      </c>
      <c r="G23" s="125"/>
      <c r="H23" s="125"/>
      <c r="I23" s="125"/>
      <c r="J23" s="124"/>
      <c r="K23" s="125"/>
      <c r="L23" s="125"/>
      <c r="M23" s="125"/>
      <c r="N23" s="125"/>
      <c r="O23" s="125"/>
      <c r="P23" s="125"/>
      <c r="Q23" s="124">
        <f t="shared" si="0"/>
        <v>91500</v>
      </c>
    </row>
    <row r="24" spans="1:17" ht="25.5">
      <c r="A24" s="113"/>
      <c r="B24" s="121" t="s">
        <v>189</v>
      </c>
      <c r="C24" s="122" t="s">
        <v>71</v>
      </c>
      <c r="D24" s="123" t="s">
        <v>161</v>
      </c>
      <c r="E24" s="124">
        <v>12000</v>
      </c>
      <c r="F24" s="125">
        <v>12000</v>
      </c>
      <c r="G24" s="125"/>
      <c r="H24" s="125"/>
      <c r="I24" s="125"/>
      <c r="J24" s="124"/>
      <c r="K24" s="125"/>
      <c r="L24" s="125"/>
      <c r="M24" s="125"/>
      <c r="N24" s="125"/>
      <c r="O24" s="125"/>
      <c r="P24" s="125"/>
      <c r="Q24" s="124">
        <f t="shared" si="0"/>
        <v>12000</v>
      </c>
    </row>
    <row r="25" spans="1:17" ht="89.25">
      <c r="A25" s="113"/>
      <c r="B25" s="121" t="s">
        <v>190</v>
      </c>
      <c r="C25" s="122" t="s">
        <v>71</v>
      </c>
      <c r="D25" s="123" t="s">
        <v>191</v>
      </c>
      <c r="E25" s="124"/>
      <c r="F25" s="125"/>
      <c r="G25" s="125"/>
      <c r="H25" s="125"/>
      <c r="I25" s="125"/>
      <c r="J25" s="124">
        <f>K25</f>
        <v>2100</v>
      </c>
      <c r="K25" s="125">
        <f>1000+1100</f>
        <v>2100</v>
      </c>
      <c r="L25" s="125"/>
      <c r="M25" s="125"/>
      <c r="N25" s="125"/>
      <c r="O25" s="125"/>
      <c r="P25" s="125"/>
      <c r="Q25" s="124">
        <f t="shared" si="0"/>
        <v>2100</v>
      </c>
    </row>
    <row r="26" spans="1:17" ht="12.75">
      <c r="A26" s="115"/>
      <c r="B26" s="116" t="s">
        <v>192</v>
      </c>
      <c r="C26" s="117"/>
      <c r="D26" s="118" t="s">
        <v>193</v>
      </c>
      <c r="E26" s="119">
        <f>F26</f>
        <v>0</v>
      </c>
      <c r="F26" s="120">
        <v>0</v>
      </c>
      <c r="G26" s="120"/>
      <c r="H26" s="120"/>
      <c r="I26" s="120"/>
      <c r="J26" s="119"/>
      <c r="K26" s="120"/>
      <c r="L26" s="120"/>
      <c r="M26" s="120"/>
      <c r="N26" s="120"/>
      <c r="O26" s="120"/>
      <c r="P26" s="120"/>
      <c r="Q26" s="119">
        <f t="shared" si="0"/>
        <v>0</v>
      </c>
    </row>
    <row r="27" spans="1:17" ht="25.5">
      <c r="A27" s="113"/>
      <c r="B27" s="121" t="s">
        <v>194</v>
      </c>
      <c r="C27" s="122" t="s">
        <v>138</v>
      </c>
      <c r="D27" s="123" t="s">
        <v>195</v>
      </c>
      <c r="E27" s="124">
        <f>F27</f>
        <v>0</v>
      </c>
      <c r="F27" s="125"/>
      <c r="G27" s="125"/>
      <c r="H27" s="125"/>
      <c r="I27" s="125"/>
      <c r="J27" s="124"/>
      <c r="K27" s="125"/>
      <c r="L27" s="125"/>
      <c r="M27" s="125"/>
      <c r="N27" s="125"/>
      <c r="O27" s="125"/>
      <c r="P27" s="125"/>
      <c r="Q27" s="124">
        <f t="shared" si="0"/>
        <v>0</v>
      </c>
    </row>
    <row r="28" spans="1:17" ht="12.75">
      <c r="A28" s="115"/>
      <c r="B28" s="116" t="s">
        <v>196</v>
      </c>
      <c r="C28" s="117"/>
      <c r="D28" s="118" t="s">
        <v>197</v>
      </c>
      <c r="E28" s="119">
        <f>F28</f>
        <v>204000</v>
      </c>
      <c r="F28" s="120">
        <f>F29+F30</f>
        <v>204000</v>
      </c>
      <c r="G28" s="120"/>
      <c r="H28" s="120"/>
      <c r="I28" s="120"/>
      <c r="J28" s="119"/>
      <c r="K28" s="120"/>
      <c r="L28" s="120"/>
      <c r="M28" s="120"/>
      <c r="N28" s="120"/>
      <c r="O28" s="120"/>
      <c r="P28" s="120"/>
      <c r="Q28" s="119">
        <f t="shared" si="0"/>
        <v>204000</v>
      </c>
    </row>
    <row r="29" spans="1:17" ht="12.75">
      <c r="A29" s="113"/>
      <c r="B29" s="121" t="s">
        <v>198</v>
      </c>
      <c r="C29" s="122" t="s">
        <v>140</v>
      </c>
      <c r="D29" s="123" t="s">
        <v>160</v>
      </c>
      <c r="E29" s="124">
        <v>10000</v>
      </c>
      <c r="F29" s="125">
        <v>10000</v>
      </c>
      <c r="G29" s="125"/>
      <c r="H29" s="125"/>
      <c r="I29" s="125"/>
      <c r="J29" s="124"/>
      <c r="K29" s="125"/>
      <c r="L29" s="125"/>
      <c r="M29" s="125"/>
      <c r="N29" s="125"/>
      <c r="O29" s="125"/>
      <c r="P29" s="125"/>
      <c r="Q29" s="124">
        <f t="shared" si="0"/>
        <v>10000</v>
      </c>
    </row>
    <row r="30" spans="1:17" ht="12.75">
      <c r="A30" s="113"/>
      <c r="B30" s="121">
        <v>9150</v>
      </c>
      <c r="C30" s="122"/>
      <c r="D30" s="159" t="s">
        <v>212</v>
      </c>
      <c r="E30" s="124">
        <f>F30</f>
        <v>194000</v>
      </c>
      <c r="F30" s="125">
        <f>114000+80000</f>
        <v>194000</v>
      </c>
      <c r="G30" s="125"/>
      <c r="H30" s="125"/>
      <c r="I30" s="125"/>
      <c r="J30" s="124"/>
      <c r="K30" s="125"/>
      <c r="L30" s="125"/>
      <c r="M30" s="125"/>
      <c r="N30" s="125"/>
      <c r="O30" s="125"/>
      <c r="P30" s="125"/>
      <c r="Q30" s="124"/>
    </row>
    <row r="31" spans="1:17" ht="12.75">
      <c r="A31" s="126"/>
      <c r="B31" s="127" t="s">
        <v>199</v>
      </c>
      <c r="C31" s="128"/>
      <c r="D31" s="119" t="s">
        <v>31</v>
      </c>
      <c r="E31" s="119">
        <f>E13+E15+E18+E20+E22+E26+E28</f>
        <v>1031383</v>
      </c>
      <c r="F31" s="119">
        <f>F13+F15+F18+F20+F22+F26+F28</f>
        <v>1031383</v>
      </c>
      <c r="G31" s="119">
        <f>G13+G18+G20</f>
        <v>523320</v>
      </c>
      <c r="H31" s="119">
        <f>H13+H18+H20</f>
        <v>17270</v>
      </c>
      <c r="I31" s="119">
        <v>0</v>
      </c>
      <c r="J31" s="119">
        <f>J13+J18+J20+J22</f>
        <v>16012.07</v>
      </c>
      <c r="K31" s="119">
        <f>K13+K18+K20+K22</f>
        <v>6012.07</v>
      </c>
      <c r="L31" s="119">
        <v>0</v>
      </c>
      <c r="M31" s="119">
        <v>0</v>
      </c>
      <c r="N31" s="119">
        <v>10000</v>
      </c>
      <c r="O31" s="119">
        <v>10000</v>
      </c>
      <c r="P31" s="119"/>
      <c r="Q31" s="119">
        <f t="shared" si="0"/>
        <v>1047395.07</v>
      </c>
    </row>
    <row r="32" ht="12.75" hidden="1"/>
    <row r="33" ht="12.75" hidden="1"/>
    <row r="34" spans="2:9" ht="12.75" hidden="1">
      <c r="B34" s="129"/>
      <c r="I34" s="129"/>
    </row>
    <row r="35" ht="12.75" hidden="1"/>
    <row r="36" ht="12.75" hidden="1"/>
    <row r="37" ht="12.75">
      <c r="A37" s="130" t="s">
        <v>200</v>
      </c>
    </row>
    <row r="38" ht="12.75">
      <c r="A38" s="130" t="s">
        <v>85</v>
      </c>
    </row>
    <row r="39" ht="12.75">
      <c r="A39" s="130" t="s">
        <v>201</v>
      </c>
    </row>
    <row r="40" ht="12.75">
      <c r="A40" s="130" t="s">
        <v>202</v>
      </c>
    </row>
    <row r="42" spans="4:10" ht="15.75">
      <c r="D42" s="104" t="s">
        <v>209</v>
      </c>
      <c r="E42" s="98" t="s">
        <v>210</v>
      </c>
      <c r="F42" s="62" t="s">
        <v>199</v>
      </c>
      <c r="G42" s="3"/>
      <c r="J42" s="162" t="s">
        <v>214</v>
      </c>
    </row>
  </sheetData>
  <sheetProtection/>
  <mergeCells count="26">
    <mergeCell ref="J8:O8"/>
    <mergeCell ref="M10:M11"/>
    <mergeCell ref="O10:O11"/>
    <mergeCell ref="J9:J11"/>
    <mergeCell ref="K9:K11"/>
    <mergeCell ref="L9:M9"/>
    <mergeCell ref="Q8:Q11"/>
    <mergeCell ref="E9:E11"/>
    <mergeCell ref="P10:P11"/>
    <mergeCell ref="O9:P9"/>
    <mergeCell ref="F9:F11"/>
    <mergeCell ref="A5:Q5"/>
    <mergeCell ref="A6:Q6"/>
    <mergeCell ref="A8:A11"/>
    <mergeCell ref="G9:H9"/>
    <mergeCell ref="I9:I11"/>
    <mergeCell ref="B8:B11"/>
    <mergeCell ref="C8:C11"/>
    <mergeCell ref="M1:P1"/>
    <mergeCell ref="M3:O3"/>
    <mergeCell ref="N9:N11"/>
    <mergeCell ref="G10:G11"/>
    <mergeCell ref="H10:H11"/>
    <mergeCell ref="L10:L11"/>
    <mergeCell ref="D8:D11"/>
    <mergeCell ref="E8:I8"/>
  </mergeCells>
  <printOptions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Q25"/>
  <sheetViews>
    <sheetView zoomScaleSheetLayoutView="100" zoomScalePageLayoutView="0" workbookViewId="0" topLeftCell="C1">
      <selection activeCell="G2" sqref="G2:I2"/>
    </sheetView>
  </sheetViews>
  <sheetFormatPr defaultColWidth="9.16015625" defaultRowHeight="12.75"/>
  <cols>
    <col min="1" max="1" width="5" style="7" hidden="1" customWidth="1"/>
    <col min="2" max="2" width="16.5" style="62" hidden="1" customWidth="1"/>
    <col min="3" max="3" width="15.5" style="62" customWidth="1"/>
    <col min="4" max="4" width="17.83203125" style="62" customWidth="1"/>
    <col min="5" max="5" width="54" style="7" customWidth="1"/>
    <col min="6" max="6" width="45" style="7" customWidth="1"/>
    <col min="7" max="9" width="21.16015625" style="7" customWidth="1"/>
    <col min="10" max="10" width="4.33203125" style="6" customWidth="1"/>
    <col min="11" max="16384" width="9.16015625" style="6" customWidth="1"/>
  </cols>
  <sheetData>
    <row r="1" spans="1:9" s="22" customFormat="1" ht="13.5" customHeight="1">
      <c r="A1" s="21"/>
      <c r="B1" s="190"/>
      <c r="C1" s="190"/>
      <c r="D1" s="190"/>
      <c r="E1" s="190"/>
      <c r="F1" s="190"/>
      <c r="G1" s="190"/>
      <c r="H1" s="190"/>
      <c r="I1" s="190"/>
    </row>
    <row r="2" spans="7:9" ht="109.5" customHeight="1">
      <c r="G2" s="167" t="s">
        <v>221</v>
      </c>
      <c r="H2" s="167"/>
      <c r="I2" s="167"/>
    </row>
    <row r="3" spans="1:9" ht="61.5" customHeight="1">
      <c r="A3" s="3"/>
      <c r="B3" s="191" t="s">
        <v>163</v>
      </c>
      <c r="C3" s="192"/>
      <c r="D3" s="192"/>
      <c r="E3" s="192"/>
      <c r="F3" s="192"/>
      <c r="G3" s="192"/>
      <c r="H3" s="192"/>
      <c r="I3" s="192"/>
    </row>
    <row r="4" spans="2:9" ht="18.75">
      <c r="B4" s="63"/>
      <c r="C4" s="64"/>
      <c r="D4" s="64"/>
      <c r="E4" s="8"/>
      <c r="F4" s="69"/>
      <c r="G4" s="69"/>
      <c r="H4" s="70"/>
      <c r="I4" s="57" t="s">
        <v>56</v>
      </c>
    </row>
    <row r="5" spans="1:9" ht="107.25" customHeight="1">
      <c r="A5" s="67"/>
      <c r="B5" s="71" t="s">
        <v>80</v>
      </c>
      <c r="C5" s="71" t="s">
        <v>81</v>
      </c>
      <c r="D5" s="37" t="s">
        <v>87</v>
      </c>
      <c r="E5" s="72" t="s">
        <v>76</v>
      </c>
      <c r="F5" s="58" t="s">
        <v>67</v>
      </c>
      <c r="G5" s="73" t="s">
        <v>29</v>
      </c>
      <c r="H5" s="58" t="s">
        <v>30</v>
      </c>
      <c r="I5" s="58" t="s">
        <v>68</v>
      </c>
    </row>
    <row r="6" spans="1:9" s="10" customFormat="1" ht="38.25" customHeight="1">
      <c r="A6" s="9"/>
      <c r="B6" s="65" t="s">
        <v>142</v>
      </c>
      <c r="C6" s="65" t="s">
        <v>164</v>
      </c>
      <c r="D6" s="65" t="s">
        <v>128</v>
      </c>
      <c r="E6" s="59" t="s">
        <v>156</v>
      </c>
      <c r="F6" s="101" t="s">
        <v>148</v>
      </c>
      <c r="G6" s="108">
        <v>14000</v>
      </c>
      <c r="H6" s="108"/>
      <c r="I6" s="108">
        <f>G6+H6</f>
        <v>14000</v>
      </c>
    </row>
    <row r="7" spans="2:9" ht="28.5" customHeight="1" hidden="1">
      <c r="B7" s="65" t="s">
        <v>142</v>
      </c>
      <c r="C7" s="65" t="s">
        <v>164</v>
      </c>
      <c r="D7" s="65" t="s">
        <v>128</v>
      </c>
      <c r="E7" s="59" t="s">
        <v>156</v>
      </c>
      <c r="F7" s="99" t="s">
        <v>165</v>
      </c>
      <c r="G7" s="108"/>
      <c r="H7" s="108"/>
      <c r="I7" s="108">
        <f aca="true" t="shared" si="0" ref="I7:I15">G7+H7</f>
        <v>0</v>
      </c>
    </row>
    <row r="8" spans="2:9" ht="28.5" hidden="1">
      <c r="B8" s="65" t="s">
        <v>142</v>
      </c>
      <c r="C8" s="65" t="s">
        <v>164</v>
      </c>
      <c r="D8" s="65" t="s">
        <v>128</v>
      </c>
      <c r="E8" s="59" t="s">
        <v>156</v>
      </c>
      <c r="F8" s="99" t="s">
        <v>143</v>
      </c>
      <c r="G8" s="108"/>
      <c r="H8" s="108"/>
      <c r="I8" s="108">
        <f t="shared" si="0"/>
        <v>0</v>
      </c>
    </row>
    <row r="9" spans="2:9" ht="76.5">
      <c r="B9" s="58">
        <v>100203</v>
      </c>
      <c r="C9" s="58">
        <v>6030</v>
      </c>
      <c r="D9" s="65" t="s">
        <v>131</v>
      </c>
      <c r="E9" s="59" t="s">
        <v>157</v>
      </c>
      <c r="F9" s="99" t="s">
        <v>166</v>
      </c>
      <c r="G9" s="108">
        <v>33060</v>
      </c>
      <c r="H9" s="108">
        <v>3412.07</v>
      </c>
      <c r="I9" s="108">
        <f t="shared" si="0"/>
        <v>36472.07</v>
      </c>
    </row>
    <row r="10" spans="2:9" ht="42.75">
      <c r="B10" s="58">
        <v>110204</v>
      </c>
      <c r="C10" s="58">
        <v>4060</v>
      </c>
      <c r="D10" s="65" t="s">
        <v>132</v>
      </c>
      <c r="E10" s="78" t="s">
        <v>158</v>
      </c>
      <c r="F10" s="99" t="s">
        <v>146</v>
      </c>
      <c r="G10" s="108">
        <f>96880+4500</f>
        <v>101380</v>
      </c>
      <c r="H10" s="163">
        <v>500</v>
      </c>
      <c r="I10" s="108">
        <f t="shared" si="0"/>
        <v>101880</v>
      </c>
    </row>
    <row r="11" spans="2:9" ht="38.25" hidden="1">
      <c r="B11" s="58">
        <v>150202</v>
      </c>
      <c r="C11" s="58">
        <v>6430</v>
      </c>
      <c r="D11" s="65" t="s">
        <v>133</v>
      </c>
      <c r="E11" s="61" t="s">
        <v>134</v>
      </c>
      <c r="F11" s="99" t="s">
        <v>150</v>
      </c>
      <c r="G11" s="108"/>
      <c r="H11" s="108"/>
      <c r="I11" s="108">
        <f t="shared" si="0"/>
        <v>0</v>
      </c>
    </row>
    <row r="12" spans="2:9" ht="42.75">
      <c r="B12" s="58">
        <v>170102</v>
      </c>
      <c r="C12" s="58">
        <v>3033</v>
      </c>
      <c r="D12" s="65" t="s">
        <v>135</v>
      </c>
      <c r="E12" s="61" t="s">
        <v>136</v>
      </c>
      <c r="F12" s="99" t="s">
        <v>149</v>
      </c>
      <c r="G12" s="108">
        <v>9500</v>
      </c>
      <c r="H12" s="107"/>
      <c r="I12" s="108">
        <f t="shared" si="0"/>
        <v>9500</v>
      </c>
    </row>
    <row r="13" spans="2:9" ht="42.75" hidden="1">
      <c r="B13" s="58">
        <v>210105</v>
      </c>
      <c r="C13" s="58">
        <v>8110</v>
      </c>
      <c r="D13" s="65" t="s">
        <v>138</v>
      </c>
      <c r="E13" s="61" t="s">
        <v>167</v>
      </c>
      <c r="F13" s="99" t="s">
        <v>147</v>
      </c>
      <c r="G13" s="108"/>
      <c r="H13" s="108"/>
      <c r="I13" s="108">
        <f t="shared" si="0"/>
        <v>0</v>
      </c>
    </row>
    <row r="14" spans="2:9" ht="85.5">
      <c r="B14" s="58">
        <v>240900</v>
      </c>
      <c r="C14" s="58">
        <v>7691</v>
      </c>
      <c r="D14" s="65" t="s">
        <v>139</v>
      </c>
      <c r="E14" s="78" t="s">
        <v>168</v>
      </c>
      <c r="F14" s="99" t="s">
        <v>144</v>
      </c>
      <c r="G14" s="108"/>
      <c r="H14" s="108">
        <f>1100+1000</f>
        <v>2100</v>
      </c>
      <c r="I14" s="108">
        <f t="shared" si="0"/>
        <v>2100</v>
      </c>
    </row>
    <row r="15" spans="2:9" ht="51">
      <c r="B15" s="58">
        <v>250404</v>
      </c>
      <c r="C15" s="58">
        <v>7680</v>
      </c>
      <c r="D15" s="65" t="s">
        <v>139</v>
      </c>
      <c r="E15" s="78" t="s">
        <v>161</v>
      </c>
      <c r="F15" s="99" t="s">
        <v>169</v>
      </c>
      <c r="G15" s="108">
        <v>12000</v>
      </c>
      <c r="H15" s="107"/>
      <c r="I15" s="108">
        <f t="shared" si="0"/>
        <v>12000</v>
      </c>
    </row>
    <row r="16" spans="2:9" ht="33.75" customHeight="1">
      <c r="B16" s="60"/>
      <c r="C16" s="60"/>
      <c r="D16" s="66"/>
      <c r="E16" s="59" t="s">
        <v>59</v>
      </c>
      <c r="F16" s="100"/>
      <c r="G16" s="109">
        <f>SUM(G6:G15)</f>
        <v>169940</v>
      </c>
      <c r="H16" s="109">
        <f>SUM(H6:H15)</f>
        <v>6012.07</v>
      </c>
      <c r="I16" s="109">
        <f>SUM(I6:I15)</f>
        <v>175952.07</v>
      </c>
    </row>
    <row r="18" spans="2:9" ht="23.25" customHeight="1">
      <c r="B18" s="189" t="s">
        <v>75</v>
      </c>
      <c r="C18" s="189"/>
      <c r="D18" s="189"/>
      <c r="E18" s="189"/>
      <c r="F18" s="189"/>
      <c r="G18" s="189"/>
      <c r="H18" s="189"/>
      <c r="I18" s="189"/>
    </row>
    <row r="19" spans="2:17" ht="20.25" customHeight="1">
      <c r="B19" s="193" t="s">
        <v>83</v>
      </c>
      <c r="C19" s="193"/>
      <c r="D19" s="193"/>
      <c r="E19" s="193"/>
      <c r="F19" s="193"/>
      <c r="G19" s="193"/>
      <c r="H19" s="193"/>
      <c r="I19" s="193"/>
      <c r="J19" s="76"/>
      <c r="K19" s="76"/>
      <c r="L19" s="76"/>
      <c r="M19" s="76"/>
      <c r="N19" s="76"/>
      <c r="O19" s="76"/>
      <c r="P19" s="76"/>
      <c r="Q19" s="76"/>
    </row>
    <row r="20" spans="2:17" ht="20.25" customHeight="1">
      <c r="B20" s="188" t="s">
        <v>85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</row>
    <row r="21" spans="2:17" ht="30.75" customHeight="1">
      <c r="B21" s="193" t="s">
        <v>84</v>
      </c>
      <c r="C21" s="193"/>
      <c r="D21" s="193"/>
      <c r="E21" s="193"/>
      <c r="F21" s="193"/>
      <c r="G21" s="193"/>
      <c r="H21" s="193"/>
      <c r="I21" s="193"/>
      <c r="J21" s="76"/>
      <c r="K21" s="76"/>
      <c r="L21" s="76"/>
      <c r="M21" s="76"/>
      <c r="N21" s="76"/>
      <c r="O21" s="76"/>
      <c r="P21" s="76"/>
      <c r="Q21" s="76"/>
    </row>
    <row r="22" spans="2:17" ht="21" customHeight="1">
      <c r="B22" s="188" t="s">
        <v>86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</row>
    <row r="23" spans="4:7" ht="15" customHeight="1">
      <c r="D23" s="98" t="s">
        <v>209</v>
      </c>
      <c r="E23" s="110"/>
      <c r="G23" s="98" t="s">
        <v>214</v>
      </c>
    </row>
    <row r="24" spans="5:6" ht="15.75" hidden="1">
      <c r="E24" s="104" t="s">
        <v>209</v>
      </c>
      <c r="F24" s="98" t="s">
        <v>210</v>
      </c>
    </row>
    <row r="25" ht="15" hidden="1">
      <c r="E25" s="110"/>
    </row>
  </sheetData>
  <sheetProtection/>
  <mergeCells count="8">
    <mergeCell ref="B22:Q22"/>
    <mergeCell ref="B18:I18"/>
    <mergeCell ref="B1:I1"/>
    <mergeCell ref="G2:I2"/>
    <mergeCell ref="B3:I3"/>
    <mergeCell ref="B19:I19"/>
    <mergeCell ref="B21:I21"/>
    <mergeCell ref="B20:Q20"/>
  </mergeCells>
  <printOptions/>
  <pageMargins left="0.5905511811023623" right="0.1968503937007874" top="0.1968503937007874" bottom="0.15748031496062992" header="0.11811023622047245" footer="0.11811023622047245"/>
  <pageSetup fitToHeight="32" horizontalDpi="600" verticalDpi="600" orientation="landscape" paperSize="9" scale="62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Q26"/>
  <sheetViews>
    <sheetView zoomScaleSheetLayoutView="90" zoomScalePageLayoutView="0" workbookViewId="0" topLeftCell="E1">
      <selection activeCell="B3" sqref="B3:J3"/>
    </sheetView>
  </sheetViews>
  <sheetFormatPr defaultColWidth="9.16015625" defaultRowHeight="12.75"/>
  <cols>
    <col min="1" max="1" width="3.83203125" style="7" hidden="1" customWidth="1"/>
    <col min="2" max="2" width="15.16015625" style="62" hidden="1" customWidth="1"/>
    <col min="3" max="3" width="14" style="62" customWidth="1"/>
    <col min="4" max="4" width="16" style="62" customWidth="1"/>
    <col min="5" max="5" width="48.5" style="7" customWidth="1"/>
    <col min="6" max="6" width="45" style="7" customWidth="1"/>
    <col min="7" max="10" width="21.16015625" style="7" customWidth="1"/>
    <col min="11" max="16384" width="9.16015625" style="6" customWidth="1"/>
  </cols>
  <sheetData>
    <row r="1" spans="1:10" s="22" customFormat="1" ht="22.5" customHeight="1">
      <c r="A1" s="21"/>
      <c r="B1" s="190"/>
      <c r="C1" s="190"/>
      <c r="D1" s="190"/>
      <c r="E1" s="190"/>
      <c r="F1" s="190"/>
      <c r="G1" s="190"/>
      <c r="H1" s="190"/>
      <c r="I1" s="190"/>
      <c r="J1" s="190"/>
    </row>
    <row r="2" spans="7:10" ht="114.75" customHeight="1">
      <c r="G2" s="167" t="s">
        <v>222</v>
      </c>
      <c r="H2" s="167"/>
      <c r="I2" s="167"/>
      <c r="J2" s="167"/>
    </row>
    <row r="3" spans="1:10" ht="45" customHeight="1">
      <c r="A3" s="3"/>
      <c r="B3" s="191" t="s">
        <v>162</v>
      </c>
      <c r="C3" s="192"/>
      <c r="D3" s="192"/>
      <c r="E3" s="192"/>
      <c r="F3" s="192"/>
      <c r="G3" s="192"/>
      <c r="H3" s="192"/>
      <c r="I3" s="192"/>
      <c r="J3" s="192"/>
    </row>
    <row r="4" spans="2:10" ht="18.75">
      <c r="B4" s="63"/>
      <c r="C4" s="64"/>
      <c r="D4" s="64"/>
      <c r="E4" s="8"/>
      <c r="F4" s="69"/>
      <c r="G4" s="69"/>
      <c r="H4" s="70"/>
      <c r="I4" s="69"/>
      <c r="J4" s="57" t="s">
        <v>56</v>
      </c>
    </row>
    <row r="5" spans="1:10" ht="107.25" customHeight="1">
      <c r="A5" s="67"/>
      <c r="B5" s="37" t="s">
        <v>80</v>
      </c>
      <c r="C5" s="37" t="s">
        <v>81</v>
      </c>
      <c r="D5" s="37" t="s">
        <v>87</v>
      </c>
      <c r="E5" s="75" t="s">
        <v>76</v>
      </c>
      <c r="F5" s="58" t="s">
        <v>74</v>
      </c>
      <c r="G5" s="58" t="s">
        <v>63</v>
      </c>
      <c r="H5" s="58" t="s">
        <v>64</v>
      </c>
      <c r="I5" s="58" t="s">
        <v>65</v>
      </c>
      <c r="J5" s="58" t="s">
        <v>66</v>
      </c>
    </row>
    <row r="6" spans="1:10" ht="107.25" customHeight="1">
      <c r="A6" s="67"/>
      <c r="B6" s="37"/>
      <c r="C6" s="131"/>
      <c r="D6" s="131"/>
      <c r="E6" s="131" t="s">
        <v>203</v>
      </c>
      <c r="F6" s="132"/>
      <c r="G6" s="132"/>
      <c r="H6" s="132"/>
      <c r="I6" s="132"/>
      <c r="J6" s="132"/>
    </row>
    <row r="7" spans="1:10" s="10" customFormat="1" ht="153" customHeight="1">
      <c r="A7" s="9"/>
      <c r="B7" s="65" t="s">
        <v>152</v>
      </c>
      <c r="C7" s="133" t="s">
        <v>155</v>
      </c>
      <c r="D7" s="133" t="s">
        <v>38</v>
      </c>
      <c r="E7" s="135" t="s">
        <v>57</v>
      </c>
      <c r="F7" s="132" t="s">
        <v>141</v>
      </c>
      <c r="G7" s="136"/>
      <c r="H7" s="136"/>
      <c r="I7" s="136"/>
      <c r="J7" s="137">
        <v>10000</v>
      </c>
    </row>
    <row r="8" spans="2:10" ht="28.5" customHeight="1" hidden="1">
      <c r="B8" s="65" t="s">
        <v>37</v>
      </c>
      <c r="C8" s="133"/>
      <c r="D8" s="133"/>
      <c r="E8" s="134" t="s">
        <v>204</v>
      </c>
      <c r="F8" s="138"/>
      <c r="G8" s="138"/>
      <c r="H8" s="138"/>
      <c r="I8" s="138"/>
      <c r="J8" s="138"/>
    </row>
    <row r="9" spans="2:10" ht="56.25" hidden="1">
      <c r="B9" s="65" t="s">
        <v>70</v>
      </c>
      <c r="C9" s="139" t="s">
        <v>82</v>
      </c>
      <c r="D9" s="139" t="s">
        <v>71</v>
      </c>
      <c r="E9" s="140" t="s">
        <v>69</v>
      </c>
      <c r="F9" s="138"/>
      <c r="G9" s="138"/>
      <c r="H9" s="138"/>
      <c r="I9" s="138"/>
      <c r="J9" s="138"/>
    </row>
    <row r="10" spans="2:10" ht="18.75" hidden="1">
      <c r="B10" s="58" t="s">
        <v>41</v>
      </c>
      <c r="C10" s="132" t="s">
        <v>41</v>
      </c>
      <c r="D10" s="133"/>
      <c r="E10" s="134" t="s">
        <v>41</v>
      </c>
      <c r="F10" s="141"/>
      <c r="G10" s="141"/>
      <c r="H10" s="141"/>
      <c r="I10" s="141"/>
      <c r="J10" s="141"/>
    </row>
    <row r="11" spans="2:10" ht="56.25" hidden="1">
      <c r="B11" s="58">
        <v>1000000</v>
      </c>
      <c r="C11" s="142"/>
      <c r="D11" s="139"/>
      <c r="E11" s="68" t="s">
        <v>205</v>
      </c>
      <c r="F11" s="141"/>
      <c r="G11" s="141"/>
      <c r="H11" s="141"/>
      <c r="I11" s="141"/>
      <c r="J11" s="141"/>
    </row>
    <row r="12" spans="2:10" ht="56.25" hidden="1">
      <c r="B12" s="58">
        <v>1010000</v>
      </c>
      <c r="C12" s="142"/>
      <c r="D12" s="139"/>
      <c r="E12" s="68" t="s">
        <v>206</v>
      </c>
      <c r="F12" s="141"/>
      <c r="G12" s="141"/>
      <c r="H12" s="141"/>
      <c r="I12" s="141"/>
      <c r="J12" s="141"/>
    </row>
    <row r="13" spans="2:10" ht="39" hidden="1">
      <c r="B13" s="58" t="s">
        <v>60</v>
      </c>
      <c r="C13" s="142"/>
      <c r="D13" s="139"/>
      <c r="E13" s="143" t="s">
        <v>77</v>
      </c>
      <c r="F13" s="141"/>
      <c r="G13" s="141"/>
      <c r="H13" s="141"/>
      <c r="I13" s="141"/>
      <c r="J13" s="141"/>
    </row>
    <row r="14" spans="2:10" ht="37.5" hidden="1">
      <c r="B14" s="58" t="s">
        <v>61</v>
      </c>
      <c r="C14" s="142"/>
      <c r="D14" s="139"/>
      <c r="E14" s="144" t="s">
        <v>78</v>
      </c>
      <c r="F14" s="138"/>
      <c r="G14" s="138"/>
      <c r="H14" s="138"/>
      <c r="I14" s="138"/>
      <c r="J14" s="138"/>
    </row>
    <row r="15" spans="2:10" ht="37.5" hidden="1">
      <c r="B15" s="58" t="s">
        <v>62</v>
      </c>
      <c r="C15" s="142"/>
      <c r="D15" s="139"/>
      <c r="E15" s="144" t="s">
        <v>79</v>
      </c>
      <c r="F15" s="138"/>
      <c r="G15" s="138"/>
      <c r="H15" s="138"/>
      <c r="I15" s="138"/>
      <c r="J15" s="138"/>
    </row>
    <row r="16" spans="2:10" ht="18.75" hidden="1">
      <c r="B16" s="58" t="s">
        <v>41</v>
      </c>
      <c r="C16" s="132" t="s">
        <v>41</v>
      </c>
      <c r="D16" s="133"/>
      <c r="E16" s="68" t="s">
        <v>41</v>
      </c>
      <c r="F16" s="141"/>
      <c r="G16" s="141"/>
      <c r="H16" s="141"/>
      <c r="I16" s="141"/>
      <c r="J16" s="141"/>
    </row>
    <row r="17" spans="2:10" ht="24.75" customHeight="1">
      <c r="B17" s="60"/>
      <c r="C17" s="142"/>
      <c r="D17" s="139"/>
      <c r="E17" s="134" t="s">
        <v>59</v>
      </c>
      <c r="F17" s="145"/>
      <c r="G17" s="145"/>
      <c r="H17" s="145"/>
      <c r="I17" s="145"/>
      <c r="J17" s="146">
        <f>J7</f>
        <v>10000</v>
      </c>
    </row>
    <row r="19" spans="2:17" ht="42.75" customHeight="1">
      <c r="B19" s="189" t="s">
        <v>73</v>
      </c>
      <c r="C19" s="189"/>
      <c r="D19" s="189"/>
      <c r="E19" s="189"/>
      <c r="F19" s="189"/>
      <c r="G19" s="189"/>
      <c r="H19" s="189"/>
      <c r="I19" s="189"/>
      <c r="J19" s="189"/>
      <c r="K19" s="74"/>
      <c r="L19" s="74"/>
      <c r="M19" s="74"/>
      <c r="N19" s="74"/>
      <c r="O19" s="74"/>
      <c r="P19" s="74"/>
      <c r="Q19" s="74"/>
    </row>
    <row r="20" spans="2:17" ht="20.25" customHeight="1">
      <c r="B20" s="193" t="s">
        <v>83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</row>
    <row r="21" spans="2:17" ht="20.25" customHeight="1">
      <c r="B21" s="188" t="s">
        <v>85</v>
      </c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</row>
    <row r="22" spans="2:17" ht="36.75" customHeight="1">
      <c r="B22" s="193" t="s">
        <v>84</v>
      </c>
      <c r="C22" s="193"/>
      <c r="D22" s="193"/>
      <c r="E22" s="193"/>
      <c r="F22" s="193"/>
      <c r="G22" s="193"/>
      <c r="H22" s="193"/>
      <c r="I22" s="193"/>
      <c r="J22" s="193"/>
      <c r="K22" s="77"/>
      <c r="L22" s="77"/>
      <c r="M22" s="77"/>
      <c r="N22" s="77"/>
      <c r="O22" s="77"/>
      <c r="P22" s="77"/>
      <c r="Q22" s="77"/>
    </row>
    <row r="23" spans="2:17" ht="21" customHeight="1">
      <c r="B23" s="188" t="s">
        <v>86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</row>
    <row r="24" spans="5:8" ht="15.75">
      <c r="E24" s="104" t="s">
        <v>209</v>
      </c>
      <c r="F24" s="98" t="s">
        <v>210</v>
      </c>
      <c r="G24" s="3"/>
      <c r="H24" s="3"/>
    </row>
    <row r="26" ht="12.75">
      <c r="E26" s="106"/>
    </row>
  </sheetData>
  <sheetProtection/>
  <mergeCells count="8">
    <mergeCell ref="B23:Q23"/>
    <mergeCell ref="B22:J22"/>
    <mergeCell ref="B20:Q20"/>
    <mergeCell ref="B19:J19"/>
    <mergeCell ref="G2:J2"/>
    <mergeCell ref="B1:J1"/>
    <mergeCell ref="B3:J3"/>
    <mergeCell ref="B21:Q21"/>
  </mergeCells>
  <printOptions horizontalCentered="1"/>
  <pageMargins left="0.1968503937007874" right="0.1968503937007874" top="0.31496062992125984" bottom="0.31496062992125984" header="0.2362204724409449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Секретар</cp:lastModifiedBy>
  <cp:lastPrinted>2018-11-27T06:53:57Z</cp:lastPrinted>
  <dcterms:created xsi:type="dcterms:W3CDTF">2014-01-17T10:52:16Z</dcterms:created>
  <dcterms:modified xsi:type="dcterms:W3CDTF">2018-11-27T06:54:01Z</dcterms:modified>
  <cp:category/>
  <cp:version/>
  <cp:contentType/>
  <cp:contentStatus/>
</cp:coreProperties>
</file>